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175" activeTab="3"/>
  </bookViews>
  <sheets>
    <sheet name="day details" sheetId="1" r:id="rId1"/>
    <sheet name="Km" sheetId="2" r:id="rId2"/>
    <sheet name="nights" sheetId="3" r:id="rId3"/>
    <sheet name="cost " sheetId="4" r:id="rId4"/>
    <sheet name="days in country" sheetId="5" r:id="rId5"/>
  </sheets>
  <definedNames>
    <definedName name="_xlnm._FilterDatabase" localSheetId="0" hidden="1">'day details'!$A$355:$W$373</definedName>
  </definedNames>
  <calcPr fullCalcOnLoad="1"/>
</workbook>
</file>

<file path=xl/sharedStrings.xml><?xml version="1.0" encoding="utf-8"?>
<sst xmlns="http://schemas.openxmlformats.org/spreadsheetml/2006/main" count="4626" uniqueCount="3973">
  <si>
    <t>day</t>
  </si>
  <si>
    <t>date</t>
  </si>
  <si>
    <t>from</t>
  </si>
  <si>
    <t>to</t>
  </si>
  <si>
    <t>start</t>
  </si>
  <si>
    <t>finish</t>
  </si>
  <si>
    <t>total time</t>
  </si>
  <si>
    <t>active time</t>
  </si>
  <si>
    <t>distance</t>
  </si>
  <si>
    <t xml:space="preserve">total distance </t>
  </si>
  <si>
    <t>activity</t>
  </si>
  <si>
    <t xml:space="preserve">weather </t>
  </si>
  <si>
    <t>terrain</t>
  </si>
  <si>
    <t>load</t>
  </si>
  <si>
    <t>water</t>
  </si>
  <si>
    <t>food</t>
  </si>
  <si>
    <t xml:space="preserve">accommodation </t>
  </si>
  <si>
    <t>extras</t>
  </si>
  <si>
    <t>stage 1</t>
  </si>
  <si>
    <t>Rio Nicholas</t>
  </si>
  <si>
    <t>avg km/day in stage</t>
  </si>
  <si>
    <t xml:space="preserve">run 13; walk 7; swim 100m; rock climb 10m </t>
  </si>
  <si>
    <t>2kg backpack</t>
  </si>
  <si>
    <t xml:space="preserve">own dehydrated </t>
  </si>
  <si>
    <t>wild camp - tent</t>
  </si>
  <si>
    <t>campfire</t>
  </si>
  <si>
    <t>Cabo Forward</t>
  </si>
  <si>
    <t>Rio San Pedro (5)</t>
  </si>
  <si>
    <t>run 24; walk 9</t>
  </si>
  <si>
    <t>holes in t-shirt</t>
  </si>
  <si>
    <t>equipment issues</t>
  </si>
  <si>
    <t>body issues</t>
  </si>
  <si>
    <t xml:space="preserve">7-8 kg backpack </t>
  </si>
  <si>
    <t>7-9 kg backpack (couldn't eat all food)</t>
  </si>
  <si>
    <t>asking people</t>
  </si>
  <si>
    <t>rivers - easy to find</t>
  </si>
  <si>
    <t>own dehydrated; package with food (1/2 and 1 day portion) picked up from trees twice</t>
  </si>
  <si>
    <t>own dehydrated; package with food (1 day portion) picked up from house</t>
  </si>
  <si>
    <t>(21) Punta Arenas</t>
  </si>
  <si>
    <t>run 35; walk 4</t>
  </si>
  <si>
    <t>sunny</t>
  </si>
  <si>
    <t>light rain till 3pm, cloudy</t>
  </si>
  <si>
    <t>sunburned arms and calves; wet feet - blisters developing</t>
  </si>
  <si>
    <t>sunny/cloudy</t>
  </si>
  <si>
    <t xml:space="preserve">lost  GPS </t>
  </si>
  <si>
    <t>day</t>
  </si>
  <si>
    <t>prepaid</t>
  </si>
  <si>
    <t>food</t>
  </si>
  <si>
    <t>accommodation</t>
  </si>
  <si>
    <t xml:space="preserve">postage </t>
  </si>
  <si>
    <t>transport</t>
  </si>
  <si>
    <t>rent/buy equipment</t>
  </si>
  <si>
    <t>guide</t>
  </si>
  <si>
    <t>entry fees</t>
  </si>
  <si>
    <t>others</t>
  </si>
  <si>
    <t>total</t>
  </si>
  <si>
    <t>package</t>
  </si>
  <si>
    <t>package</t>
  </si>
  <si>
    <t>package no dehydrated, energy bar, soup, nuts</t>
  </si>
  <si>
    <t>package 1/2 nuts, no soup</t>
  </si>
  <si>
    <t xml:space="preserve">prepaid cost </t>
  </si>
  <si>
    <t xml:space="preserve">punta arenas </t>
  </si>
  <si>
    <t>Punta arenas</t>
  </si>
  <si>
    <t>run 38; walk 6</t>
  </si>
  <si>
    <t>rainy/cloudy; tail wind</t>
  </si>
  <si>
    <t>paved road</t>
  </si>
  <si>
    <t xml:space="preserve">23km no load; 21 km 7kg backpack </t>
  </si>
  <si>
    <t>23km return GPS search trip</t>
  </si>
  <si>
    <t>Punta arenas</t>
  </si>
  <si>
    <t>bought new GPS</t>
  </si>
  <si>
    <t xml:space="preserve">recovery </t>
  </si>
  <si>
    <t xml:space="preserve">AUD </t>
  </si>
  <si>
    <t>stage 1</t>
  </si>
  <si>
    <t>stage 2</t>
  </si>
  <si>
    <t xml:space="preserve">dehydrated &amp; sweets only </t>
  </si>
  <si>
    <t>stage 2</t>
  </si>
  <si>
    <t>Punta arenas</t>
  </si>
  <si>
    <t>Punta arenas (27)</t>
  </si>
  <si>
    <t xml:space="preserve">run </t>
  </si>
  <si>
    <t>cloudy/ mostly tail wind</t>
  </si>
  <si>
    <t xml:space="preserve">paved road </t>
  </si>
  <si>
    <t xml:space="preserve">Ewelina accompany me on bicycle carrying all luggage </t>
  </si>
  <si>
    <t>renting bicycle for Ewelina</t>
  </si>
  <si>
    <t xml:space="preserve">package </t>
  </si>
  <si>
    <t>run</t>
  </si>
  <si>
    <t>cloudy/ mostly head wind</t>
  </si>
  <si>
    <t xml:space="preserve">Villa Tehueche </t>
  </si>
  <si>
    <t>run</t>
  </si>
  <si>
    <t>cloudy/ mostly strong head wind</t>
  </si>
  <si>
    <t xml:space="preserve">Ewe carrying </t>
  </si>
  <si>
    <t>own; PM local food</t>
  </si>
  <si>
    <t>local food</t>
  </si>
  <si>
    <t>AM own; PM local food</t>
  </si>
  <si>
    <t>village camping - tent</t>
  </si>
  <si>
    <t>package no dehydrated</t>
  </si>
  <si>
    <t xml:space="preserve">dehydrated, proteins, nuts </t>
  </si>
  <si>
    <t xml:space="preserve">(14) Rio Verde </t>
  </si>
  <si>
    <t xml:space="preserve">recovery </t>
  </si>
  <si>
    <t xml:space="preserve">small pain in right foot when starting; crotch itches </t>
  </si>
  <si>
    <t>Morro Chico</t>
  </si>
  <si>
    <t>run</t>
  </si>
  <si>
    <t>AM good; later cloudy/ mostly head wind</t>
  </si>
  <si>
    <t xml:space="preserve">paved road </t>
  </si>
  <si>
    <t xml:space="preserve">1/2 dehydrated; no fruits, soup and sweets </t>
  </si>
  <si>
    <t>no soup and sweets</t>
  </si>
  <si>
    <t>Ruben (7)</t>
  </si>
  <si>
    <t>run</t>
  </si>
  <si>
    <t xml:space="preserve">cloudy </t>
  </si>
  <si>
    <t>paved road</t>
  </si>
  <si>
    <t>AM local food; PM own</t>
  </si>
  <si>
    <t xml:space="preserve">hampstring tendom  pain </t>
  </si>
  <si>
    <t xml:space="preserve">right foot and hampstring tendom pain; crotch itches </t>
  </si>
  <si>
    <t xml:space="preserve">(23) Puerto  Natales </t>
  </si>
  <si>
    <t>run 22; walk 13</t>
  </si>
  <si>
    <t>cloudy, raining/ very strong head wind</t>
  </si>
  <si>
    <t xml:space="preserve">paved road </t>
  </si>
  <si>
    <t>own food</t>
  </si>
  <si>
    <t xml:space="preserve">Puerto Natales </t>
  </si>
  <si>
    <t>local food</t>
  </si>
  <si>
    <t>recovery</t>
  </si>
  <si>
    <t xml:space="preserve">double dehydrated, no soup, proteins and sweets </t>
  </si>
  <si>
    <t>run</t>
  </si>
  <si>
    <t xml:space="preserve">cloudy </t>
  </si>
  <si>
    <t xml:space="preserve">paved road </t>
  </si>
  <si>
    <t xml:space="preserve">renting bicycle for Ewelina; send it back to Punta Arenas </t>
  </si>
  <si>
    <t>much less pain</t>
  </si>
  <si>
    <t>day</t>
  </si>
  <si>
    <t>date</t>
  </si>
  <si>
    <t>from</t>
  </si>
  <si>
    <t>to</t>
  </si>
  <si>
    <t>start</t>
  </si>
  <si>
    <t>finish</t>
  </si>
  <si>
    <t>total time</t>
  </si>
  <si>
    <t>active time</t>
  </si>
  <si>
    <t>distance</t>
  </si>
  <si>
    <t xml:space="preserve">total distance </t>
  </si>
  <si>
    <t>avg km/day in stage</t>
  </si>
  <si>
    <t>activity</t>
  </si>
  <si>
    <t xml:space="preserve">weather </t>
  </si>
  <si>
    <t>terrain</t>
  </si>
  <si>
    <t>load</t>
  </si>
  <si>
    <t>water</t>
  </si>
  <si>
    <t>food</t>
  </si>
  <si>
    <t xml:space="preserve">accommodation </t>
  </si>
  <si>
    <t>equipment issues</t>
  </si>
  <si>
    <t>body issues</t>
  </si>
  <si>
    <t>extras</t>
  </si>
  <si>
    <t>stage 3</t>
  </si>
  <si>
    <t>energy bar</t>
  </si>
  <si>
    <t xml:space="preserve">Puerto Natales </t>
  </si>
  <si>
    <t>stage 3</t>
  </si>
  <si>
    <t xml:space="preserve">permits/fees </t>
  </si>
  <si>
    <t>guide</t>
  </si>
  <si>
    <t xml:space="preserve">postage </t>
  </si>
  <si>
    <t xml:space="preserve">transport </t>
  </si>
  <si>
    <t xml:space="preserve">Puerto Natales </t>
  </si>
  <si>
    <t xml:space="preserve">Consuleo </t>
  </si>
  <si>
    <t>walk</t>
  </si>
  <si>
    <t xml:space="preserve">sunny, windy </t>
  </si>
  <si>
    <t>AM local; PM own</t>
  </si>
  <si>
    <t xml:space="preserve">right foot and hamstring tendom pain; crotch itches </t>
  </si>
  <si>
    <t>Ewelina stayed in Puerto Natales</t>
  </si>
  <si>
    <t xml:space="preserve">12-14 kg backpack, depend on water </t>
  </si>
  <si>
    <t xml:space="preserve">(20) Rio Serrano Park Entrance </t>
  </si>
  <si>
    <t>not much wind</t>
  </si>
  <si>
    <t>river</t>
  </si>
  <si>
    <t>own</t>
  </si>
  <si>
    <t xml:space="preserve">holes in long sleeve T-shirt </t>
  </si>
  <si>
    <t>new  Osprey backpack; hiking boots; heavy winter 2 person tent; lost 1-2 titanium pegs, broke aluminium peg</t>
  </si>
  <si>
    <t>hamstring tendon little pain</t>
  </si>
  <si>
    <t>hamstring tendon bigger pain</t>
  </si>
  <si>
    <t xml:space="preserve">extra proteins </t>
  </si>
  <si>
    <t>river, park administration</t>
  </si>
  <si>
    <t>own</t>
  </si>
  <si>
    <t xml:space="preserve">Torres del Paine; Camping Las Carretas </t>
  </si>
  <si>
    <t>broken cord in hiking pole</t>
  </si>
  <si>
    <t xml:space="preserve">less pain in tendons; blisters developing; very itching </t>
  </si>
  <si>
    <t xml:space="preserve">sunny, windy </t>
  </si>
  <si>
    <t xml:space="preserve">park trail </t>
  </si>
  <si>
    <t>17 kg</t>
  </si>
  <si>
    <t xml:space="preserve">rivers, campsite </t>
  </si>
  <si>
    <t>official camp - tent (paid)</t>
  </si>
  <si>
    <t xml:space="preserve">improving </t>
  </si>
  <si>
    <t xml:space="preserve">package </t>
  </si>
  <si>
    <t xml:space="preserve">package </t>
  </si>
  <si>
    <t xml:space="preserve">Camping Lago Grey + lookout </t>
  </si>
  <si>
    <t xml:space="preserve">camping Lago Grey - lookout between Cam. Los Guardas and Paso </t>
  </si>
  <si>
    <t>return down to Camping Pehoe</t>
  </si>
  <si>
    <t>sunny</t>
  </si>
  <si>
    <t xml:space="preserve">park trail </t>
  </si>
  <si>
    <t>first 16 km no backpack; later 16 kg</t>
  </si>
  <si>
    <t>almost ok</t>
  </si>
  <si>
    <t xml:space="preserve">meet Ewelina at the park entrance </t>
  </si>
  <si>
    <t xml:space="preserve">package </t>
  </si>
  <si>
    <t xml:space="preserve">Camping Pehoe </t>
  </si>
  <si>
    <t>camp Italiano - lookout Britanico + climb the pass - return to camping Italiano</t>
  </si>
  <si>
    <t>AM raining; PM sunny</t>
  </si>
  <si>
    <t xml:space="preserve">first 7 km 16 kg backpack; later no backpack </t>
  </si>
  <si>
    <t>rivers</t>
  </si>
  <si>
    <t>official camp - tent (free)</t>
  </si>
  <si>
    <t>own</t>
  </si>
  <si>
    <t>leaking jacket under shoulder straps/hip belt</t>
  </si>
  <si>
    <t>campsite and last part of the hike were officially closed</t>
  </si>
  <si>
    <t xml:space="preserve">Camping Italiano </t>
  </si>
  <si>
    <t xml:space="preserve">camp Torres + Torres lookout </t>
  </si>
  <si>
    <t xml:space="preserve">sunny </t>
  </si>
  <si>
    <t xml:space="preserve">12-17 kg, after resupplies arrive with Ewelina, carrying two persons tent </t>
  </si>
  <si>
    <t>rivers</t>
  </si>
  <si>
    <t>own</t>
  </si>
  <si>
    <t xml:space="preserve">boot pressure on right anklle </t>
  </si>
  <si>
    <t xml:space="preserve">first 22 km 15 kg backpack; later no backpack </t>
  </si>
  <si>
    <t xml:space="preserve">altitude </t>
  </si>
  <si>
    <t>Cross 400m</t>
  </si>
  <si>
    <t>lookout from the pass 1274m</t>
  </si>
  <si>
    <t>Torres lookout 886m</t>
  </si>
  <si>
    <t>camp Torres - lookout return</t>
  </si>
  <si>
    <t>down to Laguna Armaga - (31) Cerro Castillo</t>
  </si>
  <si>
    <t>Cerro Castillo</t>
  </si>
  <si>
    <t>Cerro Castillo (31)</t>
  </si>
  <si>
    <t>for lookout 3km return no backpack; to Laguna Amarga 15kg backpack; later no backpack</t>
  </si>
  <si>
    <t>backpack 12kg</t>
  </si>
  <si>
    <t xml:space="preserve">rivers, campsite, asking driver </t>
  </si>
  <si>
    <t>own</t>
  </si>
  <si>
    <t>cord from the peg ripped off</t>
  </si>
  <si>
    <t xml:space="preserve">finger cut; boot pressure on right anklle </t>
  </si>
  <si>
    <t xml:space="preserve">lookout for sunrise; Ewelina took my backpack from Laguna Amarga - delivered by bus when passing me; she continued to Puerto Natales </t>
  </si>
  <si>
    <t>meet Ewelina</t>
  </si>
  <si>
    <t xml:space="preserve">early AM no clouds; after cloudy </t>
  </si>
  <si>
    <t>package extra dehydrated; no soup</t>
  </si>
  <si>
    <t>package; extra sweet</t>
  </si>
  <si>
    <t>sleeping bag liner tears</t>
  </si>
  <si>
    <t>mixed</t>
  </si>
  <si>
    <t xml:space="preserve">carrying </t>
  </si>
  <si>
    <t>improving</t>
  </si>
  <si>
    <t>no dehydrated, fruits and sweet</t>
  </si>
  <si>
    <t xml:space="preserve">1 AUD = 475 pesos Chileno </t>
  </si>
  <si>
    <t xml:space="preserve">1 AUD = 5.5 pesos Argentino </t>
  </si>
  <si>
    <t>stage 4</t>
  </si>
  <si>
    <t>all prepaid food in Argentina</t>
  </si>
  <si>
    <t xml:space="preserve">pesos Argentino </t>
  </si>
  <si>
    <t>stage 4</t>
  </si>
  <si>
    <t>Cerro Castillo (Chile)</t>
  </si>
  <si>
    <t>walk</t>
  </si>
  <si>
    <t>backpack 14kg with lots of food</t>
  </si>
  <si>
    <t xml:space="preserve">asking people </t>
  </si>
  <si>
    <t>own</t>
  </si>
  <si>
    <t xml:space="preserve">broken clip from closing strap in backpack </t>
  </si>
  <si>
    <t>cord broken in second hiking pole</t>
  </si>
  <si>
    <t>last day with Ewelina; swapping stuff (tent, backpack) for 1 person</t>
  </si>
  <si>
    <t>cloudy; cold at night</t>
  </si>
  <si>
    <t xml:space="preserve">Preparations </t>
  </si>
  <si>
    <t xml:space="preserve">Chile </t>
  </si>
  <si>
    <t>Argentina</t>
  </si>
  <si>
    <t>Get in</t>
  </si>
  <si>
    <t>time</t>
  </si>
  <si>
    <t>Get out</t>
  </si>
  <si>
    <t>time</t>
  </si>
  <si>
    <t>10 days 5.5 hr</t>
  </si>
  <si>
    <t>5 days 23 hr</t>
  </si>
  <si>
    <t>Chile</t>
  </si>
  <si>
    <t>3 days 19 hr</t>
  </si>
  <si>
    <t xml:space="preserve">Total </t>
  </si>
  <si>
    <t>Chile 14 days</t>
  </si>
  <si>
    <t>Argentina 6 days</t>
  </si>
  <si>
    <t>Trip</t>
  </si>
  <si>
    <t>Total</t>
  </si>
  <si>
    <t>Chile</t>
  </si>
  <si>
    <t xml:space="preserve">Argentina </t>
  </si>
  <si>
    <t>23 days 2.5 hr</t>
  </si>
  <si>
    <t>days</t>
  </si>
  <si>
    <t>hours</t>
  </si>
  <si>
    <t>Nowhere 16 hr</t>
  </si>
  <si>
    <t>(21) Tapi Aike (Argentina)</t>
  </si>
  <si>
    <t>walk</t>
  </si>
  <si>
    <t xml:space="preserve">cloudy </t>
  </si>
  <si>
    <t>backpack 12kg with lots of food</t>
  </si>
  <si>
    <t>holes in second long sleeve T-shirt</t>
  </si>
  <si>
    <t xml:space="preserve">hot shower from guy working next to police in Tapi Aike </t>
  </si>
  <si>
    <t>(38) El Cerrito</t>
  </si>
  <si>
    <t>walk</t>
  </si>
  <si>
    <t xml:space="preserve">backpack 10kg </t>
  </si>
  <si>
    <t xml:space="preserve">river; asking people </t>
  </si>
  <si>
    <t>wild camp - under the bridge</t>
  </si>
  <si>
    <t>El Cerrito (10)</t>
  </si>
  <si>
    <t xml:space="preserve">El Bote </t>
  </si>
  <si>
    <t>walk</t>
  </si>
  <si>
    <t>mixed/ PM strong head wind</t>
  </si>
  <si>
    <t>cloudy; strong head wind</t>
  </si>
  <si>
    <t>cross country 4km; paved road 43km</t>
  </si>
  <si>
    <t>found bottels; rivers; asking people</t>
  </si>
  <si>
    <t>own; asado gift</t>
  </si>
  <si>
    <t>still knee and ankle tendons in small pain; crotch abrassion worse</t>
  </si>
  <si>
    <t>5km no load on camera search return trip; backpack 8-11kg</t>
  </si>
  <si>
    <t>avg pace km/h</t>
  </si>
  <si>
    <t>a lot cross country shortcuts - not always shorter; no food package in the house El CerritoCerrito - different guy working there - very unhelpfull; cold at night</t>
  </si>
  <si>
    <t>walk</t>
  </si>
  <si>
    <t>backpack 8-9kg</t>
  </si>
  <si>
    <t>rivers; asking people</t>
  </si>
  <si>
    <t>own</t>
  </si>
  <si>
    <t>next to the house with owner permission - tent</t>
  </si>
  <si>
    <t>camera lens cord broke and lost the cap</t>
  </si>
  <si>
    <t xml:space="preserve">lost camera search- 5km return search returntrip successful - it was lying next to the road; nice hospitality in Est. La Martina </t>
  </si>
  <si>
    <t>hill and palms blisters developing</t>
  </si>
  <si>
    <t>accommodation</t>
  </si>
  <si>
    <t>Cat 1</t>
  </si>
  <si>
    <t>bed</t>
  </si>
  <si>
    <t>tent</t>
  </si>
  <si>
    <t xml:space="preserve">under bridge </t>
  </si>
  <si>
    <t>Cat 2</t>
  </si>
  <si>
    <t>next to house</t>
  </si>
  <si>
    <t xml:space="preserve">hospitality </t>
  </si>
  <si>
    <t>Cat 3</t>
  </si>
  <si>
    <t>free</t>
  </si>
  <si>
    <t>paid</t>
  </si>
  <si>
    <t xml:space="preserve">official camping </t>
  </si>
  <si>
    <t xml:space="preserve">hostel </t>
  </si>
  <si>
    <t xml:space="preserve">in wild </t>
  </si>
  <si>
    <t>Cat 4</t>
  </si>
  <si>
    <t>Total</t>
  </si>
  <si>
    <t xml:space="preserve">Activity </t>
  </si>
  <si>
    <t>Running</t>
  </si>
  <si>
    <t>Walking</t>
  </si>
  <si>
    <t>Cycling</t>
  </si>
  <si>
    <t>Swimming</t>
  </si>
  <si>
    <t>Total</t>
  </si>
  <si>
    <t>Total</t>
  </si>
  <si>
    <t>Stage 5</t>
  </si>
  <si>
    <t>Terrain</t>
  </si>
  <si>
    <t>paved road</t>
  </si>
  <si>
    <t>cross country</t>
  </si>
  <si>
    <t>La Leona (16)</t>
  </si>
  <si>
    <t>cross country 4km; paved road 48km</t>
  </si>
  <si>
    <t>walk</t>
  </si>
  <si>
    <t>cloudy; strong tail wind</t>
  </si>
  <si>
    <t>cross country 4km; paved road 43km</t>
  </si>
  <si>
    <t>backpack 8-11 kg</t>
  </si>
  <si>
    <t xml:space="preserve">own; local food </t>
  </si>
  <si>
    <t>new blisters after yesterday marathon; pain in index finger</t>
  </si>
  <si>
    <t>lost earphone rubber input</t>
  </si>
  <si>
    <t>late start - slept in; PM cold night</t>
  </si>
  <si>
    <t xml:space="preserve">El Bote </t>
  </si>
  <si>
    <t>La Leona</t>
  </si>
  <si>
    <t>hot shower, fruit and veggies salad, internet, package pick up in La Leona</t>
  </si>
  <si>
    <t>Cat 5</t>
  </si>
  <si>
    <t>alone</t>
  </si>
  <si>
    <t>company</t>
  </si>
  <si>
    <t>next to the house with owner permission - tent; together with cyclists couple (Bulgarian and Scottish)</t>
  </si>
  <si>
    <t>Ewelina</t>
  </si>
  <si>
    <t>Tres Lagos (26)</t>
  </si>
  <si>
    <t>walk</t>
  </si>
  <si>
    <t>cloudy/sunny; strong head wind; 7°C inside the tent</t>
  </si>
  <si>
    <t>cloudy; AM strong tail wind, PM strong head wind</t>
  </si>
  <si>
    <t>backpack 8-10 kg</t>
  </si>
  <si>
    <t>rivers</t>
  </si>
  <si>
    <t>own</t>
  </si>
  <si>
    <t xml:space="preserve">massive shortcut - 14 km saved. "pancernik" encounter </t>
  </si>
  <si>
    <t>El Cerrito</t>
  </si>
  <si>
    <t>Tres Lagos</t>
  </si>
  <si>
    <t>&lt;1</t>
  </si>
  <si>
    <t>Total</t>
  </si>
  <si>
    <t xml:space="preserve">Stage 1 Cabo Froward </t>
  </si>
  <si>
    <t>Stage 1 Cabo Froward</t>
  </si>
  <si>
    <t>stage 1 Cabo Froward</t>
  </si>
  <si>
    <t>stage 2 run</t>
  </si>
  <si>
    <t>Stage 2 run</t>
  </si>
  <si>
    <t>Estancia Irene</t>
  </si>
  <si>
    <t>walk</t>
  </si>
  <si>
    <t>sunny; strong head wind all day</t>
  </si>
  <si>
    <t>backpack 8-12kg</t>
  </si>
  <si>
    <t>rivers</t>
  </si>
  <si>
    <t>own</t>
  </si>
  <si>
    <t>hole in the rear pants pocket - lost 120 pesos ($22)</t>
  </si>
  <si>
    <t xml:space="preserve">able to tied high my right boot - no more pain in the ankle; cut in the quods </t>
  </si>
  <si>
    <t xml:space="preserve">index finger out of order - swollen </t>
  </si>
  <si>
    <t>as yesterday shortcut I missed my food pick up location. I asked drivers coming from ahead to ask the fuel service owner to send package with someone going to my direction. The whole day only 5 cars passed in my direction - once I was very hungry and had no food at all on me - finally car passing at 4pm had my food.</t>
  </si>
  <si>
    <t>lost money</t>
  </si>
  <si>
    <t xml:space="preserve">stage 3 Torres </t>
  </si>
  <si>
    <t>village no official camp</t>
  </si>
  <si>
    <t>village/town</t>
  </si>
  <si>
    <t>Stage 3 Torres</t>
  </si>
  <si>
    <t xml:space="preserve">Stage 4 Pampa </t>
  </si>
  <si>
    <t>in pure nature</t>
  </si>
  <si>
    <t xml:space="preserve">(27) Estancia La Federica </t>
  </si>
  <si>
    <t xml:space="preserve">Estancia La Federica </t>
  </si>
  <si>
    <t>walk</t>
  </si>
  <si>
    <t>sunny, calm</t>
  </si>
  <si>
    <t>backpack 8-9kg</t>
  </si>
  <si>
    <t xml:space="preserve">carrying, estancia </t>
  </si>
  <si>
    <t>picked up my 14 days food package; stayed in estancia overnight - food, hot shower, watching football, nice talks</t>
  </si>
  <si>
    <t>stage 5</t>
  </si>
  <si>
    <t>Estancia La Federica</t>
  </si>
  <si>
    <t>walk</t>
  </si>
  <si>
    <t>sunny</t>
  </si>
  <si>
    <t>backpack 18kg</t>
  </si>
  <si>
    <t>rivers</t>
  </si>
  <si>
    <t>own</t>
  </si>
  <si>
    <t xml:space="preserve">tear in t-shirt sleeve once slide off; </t>
  </si>
  <si>
    <t>I was in t-shirtthe mountains when met gaucho who adviced different route - I got back wasting around 4 hours hike</t>
  </si>
  <si>
    <t>next river mouth</t>
  </si>
  <si>
    <t>walk</t>
  </si>
  <si>
    <t>sunny</t>
  </si>
  <si>
    <t>backpack 18kg</t>
  </si>
  <si>
    <t>rivers</t>
  </si>
  <si>
    <t>own</t>
  </si>
  <si>
    <t>many torns from the bush</t>
  </si>
  <si>
    <t xml:space="preserve">the worse day - couldn't find the path. Wasted many hours going through dense bush. Had to retreated. </t>
  </si>
  <si>
    <t>Estancia Sierra Nevada</t>
  </si>
  <si>
    <t>cross country 15km; walking trail 12km; bush bashing 2km;beach 1km</t>
  </si>
  <si>
    <t>walk, rock climbing</t>
  </si>
  <si>
    <t>rivers</t>
  </si>
  <si>
    <t>tried to find a route again but failed; totally soaked rushed to estancia for dry night</t>
  </si>
  <si>
    <t>Rio Caracoles mouth (1 north)</t>
  </si>
  <si>
    <t>canyon Rio Fossil</t>
  </si>
  <si>
    <t>walk</t>
  </si>
  <si>
    <t>backpack 16kg</t>
  </si>
  <si>
    <t>rivers</t>
  </si>
  <si>
    <t>lost second ear phone rubber input</t>
  </si>
  <si>
    <t>wet feet again; boots weighted tons while mud glued to them</t>
  </si>
  <si>
    <t>gravel road</t>
  </si>
  <si>
    <t>4WD track</t>
  </si>
  <si>
    <t>walking trail/path</t>
  </si>
  <si>
    <t>river</t>
  </si>
  <si>
    <t>beach</t>
  </si>
  <si>
    <t>rocky and stony beaches 15km; walking trail 5km</t>
  </si>
  <si>
    <t>rocky and stony beaches 13km; walking trail 10km; last 4WD track 5km; gravel road 5km</t>
  </si>
  <si>
    <t xml:space="preserve">first 8km gravel road; rest paved </t>
  </si>
  <si>
    <t>first 20km paved road; rest gravel</t>
  </si>
  <si>
    <t xml:space="preserve">gravel; last 3km paved </t>
  </si>
  <si>
    <t>first 5km 4WD track, later gravel road</t>
  </si>
  <si>
    <t>26 km gravel road; 7km park trail</t>
  </si>
  <si>
    <t>park trail 14km; gravel road 30km</t>
  </si>
  <si>
    <t>gravel road 10km; rest paved</t>
  </si>
  <si>
    <t>gravel road</t>
  </si>
  <si>
    <t>gravel road 11km; cross8 country 6km; 4WD track 11 km</t>
  </si>
  <si>
    <t>gravel road 19km; cross country 14km; paved road 11km; 4WD track 3km</t>
  </si>
  <si>
    <t>gravel road 16km; cross country 22km; paved road 10km</t>
  </si>
  <si>
    <t>gravel road 11km; cross country 18km; paved road 20km</t>
  </si>
  <si>
    <t>gravel road 41km; cross country 1km</t>
  </si>
  <si>
    <t>gravel road 6km; cross country 17km</t>
  </si>
  <si>
    <t>4WD track 14km; cross country 23km</t>
  </si>
  <si>
    <t>&lt;1</t>
  </si>
  <si>
    <t>cross country 16km; walking trail 17km; bush bashing 2km; 4WD track 7km; rock climbing 5m</t>
  </si>
  <si>
    <t>4WD track 12km; walking trails 9km; cross country 10km</t>
  </si>
  <si>
    <t>stage x</t>
  </si>
  <si>
    <t>stage x</t>
  </si>
  <si>
    <t>stage x</t>
  </si>
  <si>
    <t>stage x</t>
  </si>
  <si>
    <t>stage x</t>
  </si>
  <si>
    <t xml:space="preserve">nature next to road/building/estancia </t>
  </si>
  <si>
    <t>stage 5</t>
  </si>
  <si>
    <t>9 (14)</t>
  </si>
  <si>
    <t>9 (23)</t>
  </si>
  <si>
    <t>9 (32)</t>
  </si>
  <si>
    <t>pass 1587m; night 907m</t>
  </si>
  <si>
    <t>night 1212m</t>
  </si>
  <si>
    <t>night 275m</t>
  </si>
  <si>
    <t>night 254m</t>
  </si>
  <si>
    <t>pass 928m, night 397m</t>
  </si>
  <si>
    <t>night 298m</t>
  </si>
  <si>
    <t>night 296m</t>
  </si>
  <si>
    <t xml:space="preserve"> night 250m</t>
  </si>
  <si>
    <t>night 302m</t>
  </si>
  <si>
    <t>night 361m</t>
  </si>
  <si>
    <t>pass 815m; night 216m</t>
  </si>
  <si>
    <t>night 592m</t>
  </si>
  <si>
    <t>night 483m</t>
  </si>
  <si>
    <t>night 399m</t>
  </si>
  <si>
    <t>walk</t>
  </si>
  <si>
    <t>cloudy, sunny</t>
  </si>
  <si>
    <t>4WD track 2km; walking trails 4km; cross country 26km</t>
  </si>
  <si>
    <t>backpack 15kg</t>
  </si>
  <si>
    <t>rivers</t>
  </si>
  <si>
    <t>own</t>
  </si>
  <si>
    <t>lost water bottle and bandana while bush bashing; massive tear at the bottom of backpack</t>
  </si>
  <si>
    <t>infection in left leg after bush bashing; pain and weak fingers</t>
  </si>
  <si>
    <t>tried to fix backpack; missed estancia; 1000km gift - calling Ewelina by satellite phone on her birthday</t>
  </si>
  <si>
    <t>north from canyon Rio Carbon</t>
  </si>
  <si>
    <t>night 472m</t>
  </si>
  <si>
    <t>walk</t>
  </si>
  <si>
    <t>cloudy</t>
  </si>
  <si>
    <t>4WD track 26km; gravel road 15km; cross country 4km</t>
  </si>
  <si>
    <t>backpack 14kg</t>
  </si>
  <si>
    <t>rivers, border</t>
  </si>
  <si>
    <t xml:space="preserve">bed hostel </t>
  </si>
  <si>
    <t>hospitality bed</t>
  </si>
  <si>
    <t>second part cord broken in hiking pole (have in 3 separated pieces)</t>
  </si>
  <si>
    <t>total</t>
  </si>
  <si>
    <t xml:space="preserve">
</t>
  </si>
  <si>
    <t>border Rio Mayer (Argentina)</t>
  </si>
  <si>
    <t>walk</t>
  </si>
  <si>
    <t>rainy</t>
  </si>
  <si>
    <t>rainy</t>
  </si>
  <si>
    <t>rainy</t>
  </si>
  <si>
    <t>cloudy, little rainy</t>
  </si>
  <si>
    <t>4WD track 4km; gravel road 8km; cross country 5km; walking trail 15km</t>
  </si>
  <si>
    <t>backpack 13kg</t>
  </si>
  <si>
    <t>backpack 17kg</t>
  </si>
  <si>
    <t>rivers, lake, border</t>
  </si>
  <si>
    <t>own</t>
  </si>
  <si>
    <t xml:space="preserve">lots of painful wounds in hands and legs infected after bush bashing </t>
  </si>
  <si>
    <t>no one in estancia; start operating with topographic maps</t>
  </si>
  <si>
    <t xml:space="preserve">Cabo Froward </t>
  </si>
  <si>
    <t>run</t>
  </si>
  <si>
    <t xml:space="preserve">Torres </t>
  </si>
  <si>
    <t xml:space="preserve">Pampa </t>
  </si>
  <si>
    <t xml:space="preserve">Andies </t>
  </si>
  <si>
    <t>14 days 18 hr</t>
  </si>
  <si>
    <t xml:space="preserve">shed </t>
  </si>
  <si>
    <t>night 512m</t>
  </si>
  <si>
    <t xml:space="preserve">Puesto Lago Christie </t>
  </si>
  <si>
    <t>Puesto Caleuche</t>
  </si>
  <si>
    <t>night 482m</t>
  </si>
  <si>
    <t>walk</t>
  </si>
  <si>
    <t xml:space="preserve">AM foggy; PM sunny  </t>
  </si>
  <si>
    <t>backpack 12kg</t>
  </si>
  <si>
    <t>rivers, lake</t>
  </si>
  <si>
    <t>backpack side mash pocket ripped off</t>
  </si>
  <si>
    <t>wounded hands and legs are not in pain anymore</t>
  </si>
  <si>
    <t>bottom of the pants start ripping off</t>
  </si>
  <si>
    <t xml:space="preserve">Puesto Tablas </t>
  </si>
  <si>
    <t>night 549m</t>
  </si>
  <si>
    <t>walk</t>
  </si>
  <si>
    <t>sunny</t>
  </si>
  <si>
    <t>cross country 1km; walking trail 33km</t>
  </si>
  <si>
    <t>backpack 11kg</t>
  </si>
  <si>
    <t>rivers</t>
  </si>
  <si>
    <t xml:space="preserve">shed, next to unattended puesto </t>
  </si>
  <si>
    <t xml:space="preserve">shed, next to unattended puesto </t>
  </si>
  <si>
    <t>money belt bottom seam is ripping off</t>
  </si>
  <si>
    <t>loosing the path often, 9km extra trail searching return trips; a lot of blueberries on the way; got a bit asado and tortillas from ladies</t>
  </si>
  <si>
    <t>cross country 3km; walking trail 15km</t>
  </si>
  <si>
    <t xml:space="preserve">taking off plaster from right hill made it worse; picked up a cream for abrassion </t>
  </si>
  <si>
    <t>crotch abrassion pain has gone</t>
  </si>
  <si>
    <t>half day with carabineros; have seen first women in 11 days, got a salmon; washing/swimming in the lake</t>
  </si>
  <si>
    <t>Argentina Pass</t>
  </si>
  <si>
    <t>pass 1224m; night 1196m</t>
  </si>
  <si>
    <t>walk</t>
  </si>
  <si>
    <t>sunny</t>
  </si>
  <si>
    <t>cross country 7km; walking trail 21km</t>
  </si>
  <si>
    <t>backpack 10kg</t>
  </si>
  <si>
    <t>rivers</t>
  </si>
  <si>
    <t>own, Belgium mash potatoes</t>
  </si>
  <si>
    <t>own, carabineros in puesto salmon with pasta</t>
  </si>
  <si>
    <t>own, senior in puesto tortillas and asado</t>
  </si>
  <si>
    <t>own, estancia and border tortillas with jam</t>
  </si>
  <si>
    <t>own; estancia Sierra Nevada tortillas with jam and plums</t>
  </si>
  <si>
    <t>own; estancia Sierra Nevada tortillas with jam and plums, meat</t>
  </si>
  <si>
    <t>own, estancia dinner</t>
  </si>
  <si>
    <t>own, camp shop cola</t>
  </si>
  <si>
    <t xml:space="preserve">own, camp shop condensed milk and twix </t>
  </si>
  <si>
    <t xml:space="preserve">met guy with horses and Belgium couple - provided with GPS coordinates and mash potatoes </t>
  </si>
  <si>
    <t>Argentina</t>
  </si>
  <si>
    <t>Chile</t>
  </si>
  <si>
    <t>3 days 7.5 hr</t>
  </si>
  <si>
    <t>pass 1314m; night 363m</t>
  </si>
  <si>
    <t xml:space="preserve">(4) La Esperanza </t>
  </si>
  <si>
    <t>walk</t>
  </si>
  <si>
    <t>sunny</t>
  </si>
  <si>
    <t>4WD track 16km; cross country 5km; walking trail 16km</t>
  </si>
  <si>
    <t>backpack 9kg</t>
  </si>
  <si>
    <t>rivers; asking where sleeping</t>
  </si>
  <si>
    <t xml:space="preserve">own </t>
  </si>
  <si>
    <t xml:space="preserve">hole in the T-shirt sleeve while bush bashing </t>
  </si>
  <si>
    <t>lost a sandal while crossing powerful river - almost lost the balance</t>
  </si>
  <si>
    <t>14 hr</t>
  </si>
  <si>
    <t xml:space="preserve">Chochrane </t>
  </si>
  <si>
    <t>Chochrane</t>
  </si>
  <si>
    <t>walk</t>
  </si>
  <si>
    <t>sunny</t>
  </si>
  <si>
    <t>gravel road 31km; 4WD track 5km; walking trail 2km</t>
  </si>
  <si>
    <t>backpack 8kg</t>
  </si>
  <si>
    <t>hostel bed</t>
  </si>
  <si>
    <t>own; local food</t>
  </si>
  <si>
    <t>local food</t>
  </si>
  <si>
    <t>rivers, hostel</t>
  </si>
  <si>
    <t>hostel</t>
  </si>
  <si>
    <t>night 147m</t>
  </si>
  <si>
    <t>13 (45)</t>
  </si>
  <si>
    <t>La Federica (Arg)</t>
  </si>
  <si>
    <t>Chochrane (Chl)</t>
  </si>
  <si>
    <t>sandals</t>
  </si>
  <si>
    <t>Stage 5 Andies</t>
  </si>
  <si>
    <t>Rock climbing</t>
  </si>
  <si>
    <t>EAT, EAT, EAT, internet</t>
  </si>
  <si>
    <t>EAT EAT, EAT; fixing and buying equipment; party at campsite with Bulgarian, Henryk (Danish) and Chris (Arg)</t>
  </si>
  <si>
    <t xml:space="preserve">badana, fix </t>
  </si>
  <si>
    <t xml:space="preserve">Andes </t>
  </si>
  <si>
    <t>stage 6</t>
  </si>
  <si>
    <t xml:space="preserve">Carretera </t>
  </si>
  <si>
    <t xml:space="preserve">Austral </t>
  </si>
  <si>
    <t>stage 6</t>
  </si>
  <si>
    <t xml:space="preserve">Chochrane </t>
  </si>
  <si>
    <t>Chochrane (16)</t>
  </si>
  <si>
    <t>night 261m</t>
  </si>
  <si>
    <t>walk</t>
  </si>
  <si>
    <t xml:space="preserve">sunny </t>
  </si>
  <si>
    <t>gravel road</t>
  </si>
  <si>
    <t>backpack 11kg</t>
  </si>
  <si>
    <t>carrying</t>
  </si>
  <si>
    <t>local food</t>
  </si>
  <si>
    <t xml:space="preserve">EAT EAT, EAT; fixing and buying equipment; party at campsite with Bulgarian, Henryk (Danish) and Chris (Arg), hot shower </t>
  </si>
  <si>
    <t xml:space="preserve">EAT, EAT, EAT, internet, burning DVD </t>
  </si>
  <si>
    <t>very happy to hit the road again; no hunger anymore</t>
  </si>
  <si>
    <t>Stage 6 Carretera</t>
  </si>
  <si>
    <t>Stage 5 Andes</t>
  </si>
  <si>
    <t>Stage 5 Andes</t>
  </si>
  <si>
    <t>Stage 5 Andes</t>
  </si>
  <si>
    <t>Stage 5 Andes</t>
  </si>
  <si>
    <t>Stage 5 Andes</t>
  </si>
  <si>
    <t>Stage 5 Andes</t>
  </si>
  <si>
    <t xml:space="preserve">Cruce de Maiten </t>
  </si>
  <si>
    <t>walk</t>
  </si>
  <si>
    <t xml:space="preserve">rainy </t>
  </si>
  <si>
    <t>rivers</t>
  </si>
  <si>
    <t>own</t>
  </si>
  <si>
    <t>hospitality bed</t>
  </si>
  <si>
    <t>picked up food from Victor; hospitality with dinner and drinks</t>
  </si>
  <si>
    <t>own; hospitality dinner</t>
  </si>
  <si>
    <t>bad experience with Pto. Betrand hostel; picked up food from Victor; hospitality with dinner and drinks</t>
  </si>
  <si>
    <t>Cruce Maiten package</t>
  </si>
  <si>
    <t xml:space="preserve">Rio Tranquilo </t>
  </si>
  <si>
    <t>Rio Baker/Chacabuco</t>
  </si>
  <si>
    <t>night 283m</t>
  </si>
  <si>
    <t>night 231</t>
  </si>
  <si>
    <t>night 231m</t>
  </si>
  <si>
    <t>walk</t>
  </si>
  <si>
    <t>rainy</t>
  </si>
  <si>
    <t>backpack 12kg</t>
  </si>
  <si>
    <t>rivers</t>
  </si>
  <si>
    <t xml:space="preserve">rivers, hospitality </t>
  </si>
  <si>
    <t xml:space="preserve">rivers, hostel </t>
  </si>
  <si>
    <t>own; local food</t>
  </si>
  <si>
    <t>hostel bed</t>
  </si>
  <si>
    <t>all day wet - missed nice views on the lake</t>
  </si>
  <si>
    <t>all day wet - missed nice views on the lake; hostel owners in Rio Tranquilo seems to be not very friendly</t>
  </si>
  <si>
    <t>Rio Tranquilo</t>
  </si>
  <si>
    <t>all day wet - missed nice views on the lake; hostel owners in Rio Tranquilo seems to be not very friendly; hot shower</t>
  </si>
  <si>
    <t>place</t>
  </si>
  <si>
    <t>place</t>
  </si>
  <si>
    <t>place</t>
  </si>
  <si>
    <t>place</t>
  </si>
  <si>
    <t>Cruce de Maiten (3)</t>
  </si>
  <si>
    <t xml:space="preserve">Puerto Rio Tranquilo </t>
  </si>
  <si>
    <t>Bahia Murta Junction (18)</t>
  </si>
  <si>
    <t>night 262m</t>
  </si>
  <si>
    <t>night262m</t>
  </si>
  <si>
    <t>night 262m</t>
  </si>
  <si>
    <t>walk</t>
  </si>
  <si>
    <t xml:space="preserve">AM rainy; PM sunny </t>
  </si>
  <si>
    <t>backpack 10kg</t>
  </si>
  <si>
    <t>backpack 10kg</t>
  </si>
  <si>
    <t>backpack 11kg</t>
  </si>
  <si>
    <t>backpack 10-11kg</t>
  </si>
  <si>
    <t xml:space="preserve">own; breakfast in hostel </t>
  </si>
  <si>
    <t xml:space="preserve">couldn't decide if go to see the caves by kayak from Rio Tranquilo - finally bad weather and price ($60) pulled me away from it; picked up food from Bahia Murta </t>
  </si>
  <si>
    <t>Bahia Murta</t>
  </si>
  <si>
    <t xml:space="preserve">(38) Villa Cerro Castillo </t>
  </si>
  <si>
    <t>night 476m</t>
  </si>
  <si>
    <t>walk</t>
  </si>
  <si>
    <t>rainy</t>
  </si>
  <si>
    <t>backpack 10kg</t>
  </si>
  <si>
    <t>rivers</t>
  </si>
  <si>
    <t>own</t>
  </si>
  <si>
    <t>wild camp - bus stop</t>
  </si>
  <si>
    <t xml:space="preserve">jacket still leaking </t>
  </si>
  <si>
    <t xml:space="preserve">right index finger swollen with infected wounds </t>
  </si>
  <si>
    <t>all day wet</t>
  </si>
  <si>
    <t>bus stop</t>
  </si>
  <si>
    <t xml:space="preserve">(19) Villa Cerro Castillo </t>
  </si>
  <si>
    <t>6:45:00 (new time)</t>
  </si>
  <si>
    <t>6:45 (new time)</t>
  </si>
  <si>
    <t>night 321m</t>
  </si>
  <si>
    <t>walk</t>
  </si>
  <si>
    <t>cloudy, cold</t>
  </si>
  <si>
    <t>backpack 9kg</t>
  </si>
  <si>
    <t>rivers</t>
  </si>
  <si>
    <t>own</t>
  </si>
  <si>
    <t>sick - very weak, vomiting on the way, long brakes every 30min walking</t>
  </si>
  <si>
    <t>decided to set up camp at midday - I was so weak that I fell asleep for 5 hours straight; evening a bit better after painkiller, cooking soup</t>
  </si>
  <si>
    <t>Couldn't reach Cerro Castillo - decided to set up camp at midday - I was so weak that I fell asleep for 5 hours straight; evening a bit better after painkiller, cooking soup</t>
  </si>
  <si>
    <t xml:space="preserve">Villa Cerro Castillo </t>
  </si>
  <si>
    <t>walk</t>
  </si>
  <si>
    <t xml:space="preserve">sunny; cloudy </t>
  </si>
  <si>
    <t>backpack 8kg</t>
  </si>
  <si>
    <t>hostel</t>
  </si>
  <si>
    <t>local food</t>
  </si>
  <si>
    <t>a bit better, but not 100%</t>
  </si>
  <si>
    <t>met Paula from Puesto Caleuche in San Lorenzo mountains</t>
  </si>
  <si>
    <t>Villa Cerro Castillo</t>
  </si>
  <si>
    <t>Total</t>
  </si>
  <si>
    <t>all stages</t>
  </si>
  <si>
    <t>night 324m</t>
  </si>
  <si>
    <t>best 7 consequences days</t>
  </si>
  <si>
    <t>running</t>
  </si>
  <si>
    <t>walking</t>
  </si>
  <si>
    <t>km</t>
  </si>
  <si>
    <t>km</t>
  </si>
  <si>
    <t xml:space="preserve">Campamento Rio Turbio </t>
  </si>
  <si>
    <t>mirador Laguna Castillo 1238m; Pass El Penon 1445m; night 983m</t>
  </si>
  <si>
    <t xml:space="preserve">Campamento El Turbio </t>
  </si>
  <si>
    <t>walk</t>
  </si>
  <si>
    <t>sunny</t>
  </si>
  <si>
    <t>sunny, cold</t>
  </si>
  <si>
    <t>walking trails</t>
  </si>
  <si>
    <t>backpack 12kg</t>
  </si>
  <si>
    <t>park trail</t>
  </si>
  <si>
    <t>rivers</t>
  </si>
  <si>
    <t>local food, own</t>
  </si>
  <si>
    <t>stove cord is pulling off</t>
  </si>
  <si>
    <t>campfire</t>
  </si>
  <si>
    <t>met Paula from Puesto Caleuche in San Lorenzo mountains; hot shower</t>
  </si>
  <si>
    <t xml:space="preserve">jacket is still leaking </t>
  </si>
  <si>
    <t xml:space="preserve">Campamento La Roca </t>
  </si>
  <si>
    <t xml:space="preserve">Pass El Aislado 1389m; night 1014m </t>
  </si>
  <si>
    <t>pass 1224m; night 1196 m</t>
  </si>
  <si>
    <t>walk</t>
  </si>
  <si>
    <t>sunny</t>
  </si>
  <si>
    <t>park trail 6km; 4WD 4km; cross country 11km</t>
  </si>
  <si>
    <t>backpack 11kg</t>
  </si>
  <si>
    <t>rivers</t>
  </si>
  <si>
    <t>own; AM invited by ranger for tea and toast</t>
  </si>
  <si>
    <t xml:space="preserve">lost the path twice - very bad signs or lack of them; difficult canyon to descent and ascent </t>
  </si>
  <si>
    <t>campfire; bit cold at night - in tent 2°C</t>
  </si>
  <si>
    <t>; same cold at night</t>
  </si>
  <si>
    <t xml:space="preserve">lost the path twice - very bad signs or lack of them; difficult canyon to descent and ascent; same cold at night </t>
  </si>
  <si>
    <t xml:space="preserve">village official camping </t>
  </si>
  <si>
    <t xml:space="preserve">lost the path twice - very bad signs or lack of them; made 2km path searching return trip; difficult canyon to descent and ascent; same cold at night </t>
  </si>
  <si>
    <t xml:space="preserve">lost the path twice in Reserva National Cerro Castillo - very bad signs or lack of them; made 2km path searching return trip; difficult canyon to descent and ascent; same cold at night; have seen rare deer and two ventures very close </t>
  </si>
  <si>
    <t xml:space="preserve">lost the path twice in Reserva National Cerro Castillo - very bad signs or lack of them; made 2km path searching return trip; difficult canyon to descent and ascent; same cold at night; have seen rare deer and two flying ventures from very close </t>
  </si>
  <si>
    <t xml:space="preserve">ranger didn't charge me $10 for park entrance; lost the path twice in Reserva National Cerro Castillo - very bad signs or lack of them; made 2km path searching return trip; difficult canyon to descent and ascent; same cold at night; have seen rare deer and two flying ventures from very close </t>
  </si>
  <si>
    <t>Coyhaique</t>
  </si>
  <si>
    <t>night</t>
  </si>
  <si>
    <t>walk</t>
  </si>
  <si>
    <t>walk; rock climbing</t>
  </si>
  <si>
    <t>sunny, cloudy</t>
  </si>
  <si>
    <t>sunny</t>
  </si>
  <si>
    <t>gravel road 22km;  paved road 17km; 4WD track 9km</t>
  </si>
  <si>
    <t>backpack 10kg</t>
  </si>
  <si>
    <t>rivers, shops</t>
  </si>
  <si>
    <t>own; PM local food</t>
  </si>
  <si>
    <t>hostel bed</t>
  </si>
  <si>
    <t>two blisters on the left foot</t>
  </si>
  <si>
    <t>hot shower; working with wi fi</t>
  </si>
  <si>
    <t>Coyhaique</t>
  </si>
  <si>
    <t xml:space="preserve">aspirin </t>
  </si>
  <si>
    <t>Coyhaique</t>
  </si>
  <si>
    <t>recovery</t>
  </si>
  <si>
    <t>Coyhaique</t>
  </si>
  <si>
    <t>Coyhaique (30)</t>
  </si>
  <si>
    <t>walk</t>
  </si>
  <si>
    <t>walk, slides</t>
  </si>
  <si>
    <t>night 172m</t>
  </si>
  <si>
    <t>night 330m</t>
  </si>
  <si>
    <t>walk, cart slides</t>
  </si>
  <si>
    <t>sunny</t>
  </si>
  <si>
    <t>paved</t>
  </si>
  <si>
    <t>shopping cart</t>
  </si>
  <si>
    <t xml:space="preserve">carrying, rivers </t>
  </si>
  <si>
    <t>AM local food; PM own</t>
  </si>
  <si>
    <t>hostel bed</t>
  </si>
  <si>
    <t>AM hot shower</t>
  </si>
  <si>
    <t>AM hot shower; stealing shopping cart and leaving the town - stressful at beginning, no shoulders. Relax at the end, decided to walk longer but on paved road - which meant stay with the cart</t>
  </si>
  <si>
    <t>glued the stove cord</t>
  </si>
  <si>
    <t>recovery; hostel lost my food package. It was just for 1 day, I pushed them to give me accommodation discount - I paid $8 less for two nights</t>
  </si>
  <si>
    <t>Coyhaique</t>
  </si>
  <si>
    <t>aspirin, washing</t>
  </si>
  <si>
    <t>aspirin, washing, bandana, water bottle</t>
  </si>
  <si>
    <t>alone among people</t>
  </si>
  <si>
    <t>Shopping cart slides</t>
  </si>
  <si>
    <t>&lt;1</t>
  </si>
  <si>
    <t xml:space="preserve">Villa Maniguales </t>
  </si>
  <si>
    <t>walk, cart downhill rides</t>
  </si>
  <si>
    <t xml:space="preserve">night </t>
  </si>
  <si>
    <t>sunny</t>
  </si>
  <si>
    <t>paved</t>
  </si>
  <si>
    <t xml:space="preserve">rivers; PM hospitality </t>
  </si>
  <si>
    <t>own</t>
  </si>
  <si>
    <t xml:space="preserve">two hill blisters </t>
  </si>
  <si>
    <t xml:space="preserve">at 7pm I was invited to the driver's  house which was 12km away; I walked fast, the last 30min in darkness </t>
  </si>
  <si>
    <t>Villa Maniguales</t>
  </si>
  <si>
    <t xml:space="preserve">at 7pm I was invited to the driver's  house which was 12km away; I walked fast, the last 30min in darkness; picked up the food package  </t>
  </si>
  <si>
    <t>Shopping cart ride</t>
  </si>
  <si>
    <t>walk, cart downhill rides &lt;1</t>
  </si>
  <si>
    <t>walk 59km, cart downhill rides</t>
  </si>
  <si>
    <t>walk 59km, cart downhill rides 1km</t>
  </si>
  <si>
    <t>AM hot shower; stealing shopping cart and leaving the town - stressful at beginning, no shoulders. Relax at the end, decided to walk longer but on paved road - which meant stayedwith the cart</t>
  </si>
  <si>
    <t>AM hot shower; stealing shopping cart and leaving the town - stressful at beginning, no shoulders. Relax at the end, decided to walk longer but on paved road - which meant stayed with the cart</t>
  </si>
  <si>
    <t>night 148m</t>
  </si>
  <si>
    <t>night 308m</t>
  </si>
  <si>
    <t>() Villa Amengual</t>
  </si>
  <si>
    <t>(x) Villa Amengual</t>
  </si>
  <si>
    <t>walk km, cart downhill rides 1km</t>
  </si>
  <si>
    <t>sunny/cloudy</t>
  </si>
  <si>
    <t>paved</t>
  </si>
  <si>
    <t>rivers</t>
  </si>
  <si>
    <t>own; AM invited by hostranger for tea and toast</t>
  </si>
  <si>
    <t>own; AM invited by host for tea and rolls</t>
  </si>
  <si>
    <t>blisters develop</t>
  </si>
  <si>
    <t>(12) Villa Amengual</t>
  </si>
  <si>
    <t>Puyhuapi/Pto. Cisnes Junction</t>
  </si>
  <si>
    <t>night 180m</t>
  </si>
  <si>
    <t>walk 42km, cart downhill rides 1km</t>
  </si>
  <si>
    <t xml:space="preserve">rainy </t>
  </si>
  <si>
    <t>paved</t>
  </si>
  <si>
    <t>rivers, shop</t>
  </si>
  <si>
    <t>all day wet; wet feet; stopped in Villa Amengual for lunch; stayed a night under the roof of bus stop</t>
  </si>
  <si>
    <t xml:space="preserve">wet inside the boots </t>
  </si>
  <si>
    <t>Villa Amengual</t>
  </si>
  <si>
    <t xml:space="preserve">Entrance for </t>
  </si>
  <si>
    <t>night 158m</t>
  </si>
  <si>
    <t>night 31m</t>
  </si>
  <si>
    <t>Entrance for Glacier Colgante</t>
  </si>
  <si>
    <t>walk</t>
  </si>
  <si>
    <t>rainy</t>
  </si>
  <si>
    <t>gravel</t>
  </si>
  <si>
    <t>backpack 10-12kg</t>
  </si>
  <si>
    <t>rivers</t>
  </si>
  <si>
    <t>own</t>
  </si>
  <si>
    <t>wild camp - bus wreck</t>
  </si>
  <si>
    <t>wet inside the boots</t>
  </si>
  <si>
    <t>bottom of the pants are tearing off</t>
  </si>
  <si>
    <t>all day wet; wanted go to see the glacier but rainy; found the bus transformed into house - spent a night over there with the fire in the chimney stove</t>
  </si>
  <si>
    <t>all day wet; picked up my food package from the tree - someone moved it but left without much change; wanted go to see the glacier but rainy; found the bus transformed into house - spent a night over there with the fire in the chimney stove</t>
  </si>
  <si>
    <t>Queulat NP</t>
  </si>
  <si>
    <t>bus transformed as house</t>
  </si>
  <si>
    <t>bus transformed into house</t>
  </si>
  <si>
    <t xml:space="preserve">camera stopped working from humanity </t>
  </si>
  <si>
    <t xml:space="preserve">bed/mattress </t>
  </si>
  <si>
    <t xml:space="preserve">karimat </t>
  </si>
  <si>
    <t>house/building</t>
  </si>
  <si>
    <t xml:space="preserve">under the bridge </t>
  </si>
  <si>
    <t>bus transformed into the house</t>
  </si>
  <si>
    <t>grass</t>
  </si>
  <si>
    <t>Cat 2</t>
  </si>
  <si>
    <t>Category 1</t>
  </si>
  <si>
    <t>Category 2</t>
  </si>
  <si>
    <t>Category 3</t>
  </si>
  <si>
    <t>Category 4</t>
  </si>
  <si>
    <t>Category 5</t>
  </si>
  <si>
    <t>Category 6</t>
  </si>
  <si>
    <t>dry grass</t>
  </si>
  <si>
    <t>Puyhuapi (15)</t>
  </si>
  <si>
    <t>night 160m</t>
  </si>
  <si>
    <t>walk</t>
  </si>
  <si>
    <t>rainy</t>
  </si>
  <si>
    <t xml:space="preserve">gravel </t>
  </si>
  <si>
    <t xml:space="preserve">backpack 10-12kg; wheelbarrow </t>
  </si>
  <si>
    <t xml:space="preserve">bought wheelbarrow at the shop which I had to assemble </t>
  </si>
  <si>
    <t xml:space="preserve">wheelbarrow </t>
  </si>
  <si>
    <t>Puyhuapi</t>
  </si>
  <si>
    <t>Lost/damage equipment</t>
  </si>
  <si>
    <t xml:space="preserve">GPS </t>
  </si>
  <si>
    <t>sandals</t>
  </si>
  <si>
    <t xml:space="preserve">bandana </t>
  </si>
  <si>
    <t>fixing clothes/backpack</t>
  </si>
  <si>
    <t>proper bandana</t>
  </si>
  <si>
    <t>water bottle</t>
  </si>
  <si>
    <t>$</t>
  </si>
  <si>
    <t>%</t>
  </si>
  <si>
    <t>Running no load</t>
  </si>
  <si>
    <t>Running backpack</t>
  </si>
  <si>
    <t>Walking backpack</t>
  </si>
  <si>
    <t>Walking no load</t>
  </si>
  <si>
    <t>Walking shopping cart</t>
  </si>
  <si>
    <t xml:space="preserve">Walking wheelbarrow </t>
  </si>
  <si>
    <t>Running backpack</t>
  </si>
  <si>
    <t>Running no load</t>
  </si>
  <si>
    <t xml:space="preserve">   &lt;td&gt;&lt;div align="left"&gt;&lt;/div&gt;&lt;/td&gt;</t>
  </si>
  <si>
    <t>Puyuguapi</t>
  </si>
  <si>
    <t>Puyuapi/Pto. Cisnes Junction</t>
  </si>
  <si>
    <t>Puyuguapi/Pto. Cisnes Junction</t>
  </si>
  <si>
    <t>Puyuguapi (15)</t>
  </si>
  <si>
    <t>Puyuguapi (12)</t>
  </si>
  <si>
    <t>Ruta 7/turn for Glacier Colgante</t>
  </si>
  <si>
    <t>La Junta</t>
  </si>
  <si>
    <t>walk</t>
  </si>
  <si>
    <t>cloudy</t>
  </si>
  <si>
    <t xml:space="preserve">gravel </t>
  </si>
  <si>
    <t xml:space="preserve">wheelbarrow </t>
  </si>
  <si>
    <t>wild camp - bus transformed into house</t>
  </si>
  <si>
    <t>wild camp - bus transformed into the house</t>
  </si>
  <si>
    <t xml:space="preserve">walk, pushing wheelbarrow </t>
  </si>
  <si>
    <t>camera stopped working from humanity; works after</t>
  </si>
  <si>
    <t>right heel blister still on</t>
  </si>
  <si>
    <t>should be welcome by CS friend parents in La Junta, but no one home - bad luck</t>
  </si>
  <si>
    <t>$</t>
  </si>
  <si>
    <t>walk 22km, pushing wheelbarrow 12km</t>
  </si>
  <si>
    <t>night 50m</t>
  </si>
  <si>
    <t xml:space="preserve">pushing wheelbarrow </t>
  </si>
  <si>
    <t xml:space="preserve">bought wheelbarrow at the shop which I had to assemble; lost drying socks from wheelbarrow - 500m successful return trip </t>
  </si>
  <si>
    <t xml:space="preserve">arms a bit tired after holding wheelbarrow </t>
  </si>
  <si>
    <t>camera lens cap and cord</t>
  </si>
  <si>
    <t>La Junta</t>
  </si>
  <si>
    <t>should be welcome by CS friend parents in La Junta, but no one at home - bad luck</t>
  </si>
  <si>
    <t>La Junta (33)</t>
  </si>
  <si>
    <t>La Junta (32)</t>
  </si>
  <si>
    <t>night 140m</t>
  </si>
  <si>
    <t xml:space="preserve">rainy/cloudy </t>
  </si>
  <si>
    <t>rivers, house</t>
  </si>
  <si>
    <t>own; AM invited by host for breakfast</t>
  </si>
  <si>
    <t>AM I was warm welcomed by Maria. I had breakfast and hot shower; it was good time but I didn't want to stay longer - something pushed me forward</t>
  </si>
  <si>
    <t xml:space="preserve">should be welcome by CS friend parents in La Junta, but no one at home - bad luck. All night rain in the tent. </t>
  </si>
  <si>
    <t xml:space="preserve">should be welcome by CS friend parents in La Junta, but no one at home - bad luck. All night rain while camping in the tent. </t>
  </si>
  <si>
    <t>St.  Lucia (4)</t>
  </si>
  <si>
    <t>night 407m</t>
  </si>
  <si>
    <t xml:space="preserve">cloudy </t>
  </si>
  <si>
    <t xml:space="preserve">gravel </t>
  </si>
  <si>
    <t xml:space="preserve">wheelbarrow </t>
  </si>
  <si>
    <t>rivers, house</t>
  </si>
  <si>
    <t xml:space="preserve">should be welcome by CS friend parents in La Junta, but no one at home - bad luck. All night rain while camping in the tent. Picked up a food package. </t>
  </si>
  <si>
    <t>picked up a food package. People in St. Lucia a bit frustrated - not nice, like in Rio Tranquil</t>
  </si>
  <si>
    <t xml:space="preserve">picked up a food package. People in St. Lucia a bit frustrated - not nice, like in Rio Tranquilo - didn't like it and left late evening in search of camp place. </t>
  </si>
  <si>
    <t>St. Lucia</t>
  </si>
  <si>
    <t xml:space="preserve">(34) Chaiten </t>
  </si>
  <si>
    <t>pass 604m; night 74m</t>
  </si>
  <si>
    <t>pass 500m; night 158m</t>
  </si>
  <si>
    <t>gravel first 27km; rest paved</t>
  </si>
  <si>
    <t>rivers</t>
  </si>
  <si>
    <t>own</t>
  </si>
  <si>
    <t>first half hard with motivation; second half more energy, more positive</t>
  </si>
  <si>
    <t xml:space="preserve">Chochrane </t>
  </si>
  <si>
    <t xml:space="preserve">Chaiten </t>
  </si>
  <si>
    <t xml:space="preserve">(3) El Amarillo </t>
  </si>
  <si>
    <t xml:space="preserve">Chaiten </t>
  </si>
  <si>
    <t xml:space="preserve">night </t>
  </si>
  <si>
    <t xml:space="preserve">cloudy </t>
  </si>
  <si>
    <t>paved</t>
  </si>
  <si>
    <t>rivers, shop</t>
  </si>
  <si>
    <t xml:space="preserve">hostel </t>
  </si>
  <si>
    <t>walking fast on paved road; picked up my food package and packraft with paddle</t>
  </si>
  <si>
    <t>night 18m</t>
  </si>
  <si>
    <t xml:space="preserve">Chaiten </t>
  </si>
  <si>
    <t>stage 7</t>
  </si>
  <si>
    <t xml:space="preserve">Pumalin </t>
  </si>
  <si>
    <t xml:space="preserve">aspirin, washing, bandana, water bottle, hostel lost food package </t>
  </si>
  <si>
    <t>stage 7</t>
  </si>
  <si>
    <t xml:space="preserve">Cabo Froward </t>
  </si>
  <si>
    <t>Run</t>
  </si>
  <si>
    <t xml:space="preserve">Torres </t>
  </si>
  <si>
    <t xml:space="preserve">Pampa </t>
  </si>
  <si>
    <t xml:space="preserve">Andes </t>
  </si>
  <si>
    <t xml:space="preserve">Carretera </t>
  </si>
  <si>
    <t xml:space="preserve">Pumalin </t>
  </si>
  <si>
    <t xml:space="preserve">Chaiten </t>
  </si>
  <si>
    <t>beginning of Michinmahuida trail</t>
  </si>
  <si>
    <t>night 149m</t>
  </si>
  <si>
    <t>sunny</t>
  </si>
  <si>
    <t>paved first 11km; rest gravel</t>
  </si>
  <si>
    <t>shops, rivers</t>
  </si>
  <si>
    <t>found small pinch in 1Lt waterproof drysack; found tears on side of the backpack</t>
  </si>
  <si>
    <t>time to say goodbye to wheelbarrow; busy morning in Chaiten with organising website, kayak, stuff postage and info for hiking</t>
  </si>
  <si>
    <t>; busy morning in Chaiten with organising website, kayak, stuff postage and info for hiking; time to say goodbye to wheelbarrow; field fixing for drysack</t>
  </si>
  <si>
    <t xml:space="preserve">busy morning in Chaiten with organising website, kayak, stuff postage and info for hiking; time to say goodbye to wheelbarrow; field fixing for drysack; pretty stressed for tomorrow unknown cross country walk </t>
  </si>
  <si>
    <t xml:space="preserve">Stage 7 Pumalin </t>
  </si>
  <si>
    <t>Stage x</t>
  </si>
  <si>
    <t>Stage x</t>
  </si>
  <si>
    <t>Stage x</t>
  </si>
  <si>
    <t xml:space="preserve">Stage 7 Pumalin </t>
  </si>
  <si>
    <t xml:space="preserve">machete </t>
  </si>
  <si>
    <t>machete, calls to Robert</t>
  </si>
  <si>
    <t>karimat/similar insulation</t>
  </si>
  <si>
    <t xml:space="preserve">Pumalin </t>
  </si>
  <si>
    <t>night 978m</t>
  </si>
  <si>
    <t>walk; climbing</t>
  </si>
  <si>
    <t>walk; climb</t>
  </si>
  <si>
    <t>rainy</t>
  </si>
  <si>
    <t>trail 12km; rest cross country</t>
  </si>
  <si>
    <t>backpack 13kg</t>
  </si>
  <si>
    <t>rivers</t>
  </si>
  <si>
    <t>own</t>
  </si>
  <si>
    <t>bush bashing took water bottle and sleeping mat away</t>
  </si>
  <si>
    <t>wet all day</t>
  </si>
  <si>
    <t>long hampstring cramp</t>
  </si>
  <si>
    <t xml:space="preserve">wet all day - </t>
  </si>
  <si>
    <t>wet all day - soaked; bush bashing is pretty hard core - need to be very careful with steep descent and old tree trunks; for night used packraft as insulation but not as good as sleeping mat</t>
  </si>
  <si>
    <t>pass 1048m; night 978m</t>
  </si>
  <si>
    <t>night 294m</t>
  </si>
  <si>
    <t xml:space="preserve">Pumalin </t>
  </si>
  <si>
    <t>beginning of Volcano Michinmahuida trail</t>
  </si>
  <si>
    <t>cloudy/sunny</t>
  </si>
  <si>
    <t>cross country</t>
  </si>
  <si>
    <t>backpack 12kg</t>
  </si>
  <si>
    <t>rivers</t>
  </si>
  <si>
    <t>own</t>
  </si>
  <si>
    <t>snapped hiking pole when fell into river rock - later lost it from backpack</t>
  </si>
  <si>
    <t>snapped hiking pole when fell into river rock - field fix but it didn't work; later lost it from backpack</t>
  </si>
  <si>
    <t>palm cut</t>
  </si>
  <si>
    <t>took a brake for drying stuff</t>
  </si>
  <si>
    <t xml:space="preserve">(4) Renihue </t>
  </si>
  <si>
    <t xml:space="preserve">Rio Zancaso Chico </t>
  </si>
  <si>
    <t>night 16m</t>
  </si>
  <si>
    <t>walk; climb; packraft</t>
  </si>
  <si>
    <t>sunny</t>
  </si>
  <si>
    <t>cross country 8km; packraft on river 9km</t>
  </si>
  <si>
    <t>backpack 11kg</t>
  </si>
  <si>
    <t>rivers</t>
  </si>
  <si>
    <t>own</t>
  </si>
  <si>
    <t xml:space="preserve">lower part of second hiking pole fell into the river - lost. Holes in the t-shirt </t>
  </si>
  <si>
    <t>hamstring tendon pain - knee. Very cold on the river.</t>
  </si>
  <si>
    <t>Hamstring tendon pain - knee. Very cold on the river.</t>
  </si>
  <si>
    <t>Spider 3 bites. Hamstring tendon pain - knee. Very cold on the river.</t>
  </si>
  <si>
    <t xml:space="preserve">Got really scared after spider 3  bites. Couldn't walk on the rivers when lost second pole. Packraft - first 20min very fast, scary cataracts, went overboard once. </t>
  </si>
  <si>
    <t>Got really scared after spider 3  bites. Couldn't walk on the rivers when lost second pole. Packraft - first 20min very fast, scary cataracts, went overboard once. Early camp due to risk of hypotermia.</t>
  </si>
  <si>
    <t>Packraft</t>
  </si>
  <si>
    <t>sand</t>
  </si>
  <si>
    <t>No Easter breakfast. Got really scared after spider 3  bites. Couldn't walk on the rivers when lost second pole. Packraft - first 20min very fast, scary cataracts, went overboard once. Early camp due to risk of hypotermia.</t>
  </si>
  <si>
    <t>cross country km; packraft on river 1km</t>
  </si>
  <si>
    <t>rivers, asking  locals</t>
  </si>
  <si>
    <t>own</t>
  </si>
  <si>
    <t xml:space="preserve">Went overboard and lost packraft. Found it one hour later, 2km, on the river bank. </t>
  </si>
  <si>
    <t xml:space="preserve">Hole in the packraft. </t>
  </si>
  <si>
    <t xml:space="preserve">Went overboard and lost packraft. Found it one hour later, 2km, on the river bank. Extremely dense bush. Rested and waited for low tide in Douglas property. </t>
  </si>
  <si>
    <t>Reinhue</t>
  </si>
  <si>
    <t xml:space="preserve">(7) Renihue </t>
  </si>
  <si>
    <t xml:space="preserve">night </t>
  </si>
  <si>
    <t>cross country 6km; packraft on river 1km</t>
  </si>
  <si>
    <t>backpack 10kg</t>
  </si>
  <si>
    <t xml:space="preserve">Small hole in the packraft. </t>
  </si>
  <si>
    <t xml:space="preserve">Went overboard and lost packraft. Found it one hour later, 2km, on the river bank. Extremely dense bush. Rested and waited for in Douglas property. </t>
  </si>
  <si>
    <t>; hospitality dinner</t>
  </si>
  <si>
    <t>own; hospitality dinner</t>
  </si>
  <si>
    <t>night 10m</t>
  </si>
  <si>
    <t xml:space="preserve">Went overboard and lost packraft. Found it one hour later, 2km, on the river bank. Extremely dense bush. Rested and waited in Douglas property. </t>
  </si>
  <si>
    <t>Sea kayak</t>
  </si>
  <si>
    <t>Climbing</t>
  </si>
  <si>
    <t>Leptepu</t>
  </si>
  <si>
    <t xml:space="preserve">Huinay </t>
  </si>
  <si>
    <t>night 8m</t>
  </si>
  <si>
    <t xml:space="preserve">walk, kayak </t>
  </si>
  <si>
    <t>sunny</t>
  </si>
  <si>
    <t>cross country 2km; 4WD 2km; gravel 10km; path 5km; fiord 15km</t>
  </si>
  <si>
    <t>no load to Caleta Porcelana; sea kayak</t>
  </si>
  <si>
    <t>asking, provided</t>
  </si>
  <si>
    <t>hospitality breakfast by Vincente; own; sea kayak dinner</t>
  </si>
  <si>
    <t xml:space="preserve">Hot shower </t>
  </si>
  <si>
    <t>Went overboard and lost packraft. Found it one hour later, 2km, on the river bank. Extremely dense bush. Rested and waited in Douglas property for the low tide.</t>
  </si>
  <si>
    <t xml:space="preserve">Hot shower. Start walking at low tide. </t>
  </si>
  <si>
    <t xml:space="preserve">Hot shower. Start walking at low tide. Found 2 packages on the tree - one was a bit eaten by animal. Met Robert at Leptepu. He had two single kayaks instead one double - very happy. Nice thermal pools at Caleta Porcelana. Paddling at night. </t>
  </si>
  <si>
    <t>fiord/ sea</t>
  </si>
  <si>
    <t>lost food</t>
  </si>
  <si>
    <t>In kayak price</t>
  </si>
  <si>
    <t>eaten</t>
  </si>
  <si>
    <t>Caleta Porcelana</t>
  </si>
  <si>
    <t>dinner</t>
  </si>
  <si>
    <t>Banos Cahuelmo</t>
  </si>
  <si>
    <t>walk 19km, kayak 15km</t>
  </si>
  <si>
    <t>night 2m</t>
  </si>
  <si>
    <t xml:space="preserve">kayak </t>
  </si>
  <si>
    <t>sunny</t>
  </si>
  <si>
    <t xml:space="preserve">fiord </t>
  </si>
  <si>
    <t>sea kayak</t>
  </si>
  <si>
    <t>rivers</t>
  </si>
  <si>
    <t>own; sea kayak</t>
  </si>
  <si>
    <t>Hot shower. Start walking at low tide. Found 2 packages on the tree - one was a bit eaten by animal. Met Robert at Leptepu. He had two single kayaks instead one double - very happy. Nice thermal pools at Caleta Porcelana. Paddling at night. Camping on the beach with campfire.</t>
  </si>
  <si>
    <t xml:space="preserve">Campfire. Dolphins, penguins, sea lions. </t>
  </si>
  <si>
    <t>cross country 2km; 4WD 2km; gravel 10km; trail 5km; fiord 15km</t>
  </si>
  <si>
    <t>Hornopiren</t>
  </si>
  <si>
    <t>night 18m</t>
  </si>
  <si>
    <t>kayak 20km; bike 39km</t>
  </si>
  <si>
    <t xml:space="preserve">rainy </t>
  </si>
  <si>
    <t>fiord; gravel road</t>
  </si>
  <si>
    <t>sea kayak; bike no load</t>
  </si>
  <si>
    <t>rivers, shops</t>
  </si>
  <si>
    <t>own; sea kayak</t>
  </si>
  <si>
    <t>official camp - tent (paid)</t>
  </si>
  <si>
    <t xml:space="preserve">Campfire. Dolphins, penguins, sea lions, thermal baths. </t>
  </si>
  <si>
    <t xml:space="preserve">dinner and talks with Robert from kayak till late. </t>
  </si>
  <si>
    <t>dinner and talks with Robert from kayak till late. Hot shower.</t>
  </si>
  <si>
    <t>Cycling no load</t>
  </si>
  <si>
    <t>Cycling with load</t>
  </si>
  <si>
    <t xml:space="preserve">dinner and talks with Robert from kayak till late. Hot shower.Picked up food package. </t>
  </si>
  <si>
    <t xml:space="preserve">Hornopiren </t>
  </si>
  <si>
    <t>lost food</t>
  </si>
  <si>
    <t>rent</t>
  </si>
  <si>
    <t>guide</t>
  </si>
  <si>
    <t>bike</t>
  </si>
  <si>
    <t>bike</t>
  </si>
  <si>
    <t>food</t>
  </si>
  <si>
    <t xml:space="preserve">night </t>
  </si>
  <si>
    <t>transport kayak</t>
  </si>
  <si>
    <t>guide ferry</t>
  </si>
  <si>
    <t>parcel to Santiago</t>
  </si>
  <si>
    <t>Hornopiren</t>
  </si>
  <si>
    <t>fiord; gravel road; paved road last 3km</t>
  </si>
  <si>
    <t>pain in toe from cycling in sandals</t>
  </si>
  <si>
    <t>stove cord starting pulling off again</t>
  </si>
  <si>
    <t>boots are not waterproof anymore</t>
  </si>
  <si>
    <t>heavy rain, very strong wind, hail- forced day off; talked with Pablo about the way to Rio Peulo</t>
  </si>
  <si>
    <t xml:space="preserve">heavy rain, very strong wind, hail- forced day off; talked with Pablo about the way to Rio Peulo, he shared few waypoints </t>
  </si>
  <si>
    <t xml:space="preserve">Hornopiren National Park </t>
  </si>
  <si>
    <t>night 1032m</t>
  </si>
  <si>
    <t>pass 1267m; night 1032m</t>
  </si>
  <si>
    <t>walk</t>
  </si>
  <si>
    <t>rainy</t>
  </si>
  <si>
    <t>paved road 3km; gravel road10km; trail 13km; cross country 6km</t>
  </si>
  <si>
    <t>backpack 10kg</t>
  </si>
  <si>
    <t>rivers</t>
  </si>
  <si>
    <t>own</t>
  </si>
  <si>
    <t>wet all day - soaked; couldn't start the fire - no hot meal; bush bashing to reach first marked waypoint; setting camp in all wet conditions</t>
  </si>
  <si>
    <t>Robert gave me thin short sleeping mat</t>
  </si>
  <si>
    <t>kayak back</t>
  </si>
  <si>
    <t>Leptepu kayak</t>
  </si>
  <si>
    <t>km</t>
  </si>
  <si>
    <t>Rio Puelo</t>
  </si>
  <si>
    <t>night 17m</t>
  </si>
  <si>
    <t>walk</t>
  </si>
  <si>
    <t>rainy</t>
  </si>
  <si>
    <t>paved road 1km; gravel road10km; trail 17km; cross country 1km; 4WD 1km</t>
  </si>
  <si>
    <t>backpack 9kg</t>
  </si>
  <si>
    <t>rivers; shop</t>
  </si>
  <si>
    <t>own; shop</t>
  </si>
  <si>
    <t xml:space="preserve">made hole in waterproof pants with spark wire; </t>
  </si>
  <si>
    <t xml:space="preserve"> </t>
  </si>
  <si>
    <t>boots are not waterproof anymore; lost lid from water bottle</t>
  </si>
  <si>
    <t>stove cord starting pulling off again; lost power plug adaptor</t>
  </si>
  <si>
    <t xml:space="preserve">hard way the last Patagonian walk - cliffs, rain, deep rivers, dense bush, lost trails. While walking on the road drying my equipment. </t>
  </si>
  <si>
    <t>Climbing</t>
  </si>
  <si>
    <t>Rio Puelo</t>
  </si>
  <si>
    <t>Cochamo</t>
  </si>
  <si>
    <t xml:space="preserve">Cochamo </t>
  </si>
  <si>
    <t>stage 8</t>
  </si>
  <si>
    <t>cycling</t>
  </si>
  <si>
    <t>Cycling</t>
  </si>
  <si>
    <t>Cochamo 5m</t>
  </si>
  <si>
    <t>walk</t>
  </si>
  <si>
    <t>sunny</t>
  </si>
  <si>
    <t>paved road 4km; gravel road 26km</t>
  </si>
  <si>
    <t>backpack 8kg</t>
  </si>
  <si>
    <t>rivers; shop</t>
  </si>
  <si>
    <t>own; local food</t>
  </si>
  <si>
    <t>-</t>
  </si>
  <si>
    <t>didn't feel well at morning</t>
  </si>
  <si>
    <t>Almost ran to Cochamo to post office to pick up my parcel; assemble my bicycle from hostal and because they charged me for storage (didn't mention it 3 months ago), I didn't stay there.</t>
  </si>
  <si>
    <t xml:space="preserve">Cochamo </t>
  </si>
  <si>
    <t>Ralun (5)</t>
  </si>
  <si>
    <t>night 14m</t>
  </si>
  <si>
    <t>cycling</t>
  </si>
  <si>
    <t>sunny</t>
  </si>
  <si>
    <t>paved road 9km; gravel road 13km</t>
  </si>
  <si>
    <t>25kg</t>
  </si>
  <si>
    <t>asking people</t>
  </si>
  <si>
    <t>own</t>
  </si>
  <si>
    <t xml:space="preserve">sweating; </t>
  </si>
  <si>
    <t>sweating; half day for the last stage; good that the first cycling day was short</t>
  </si>
  <si>
    <t>front reflective light pull off</t>
  </si>
  <si>
    <t>place</t>
  </si>
  <si>
    <t>stage 8</t>
  </si>
  <si>
    <t>cycling</t>
  </si>
  <si>
    <t>storage my bicycle</t>
  </si>
  <si>
    <t>Cochamo</t>
  </si>
  <si>
    <t>water bottle</t>
  </si>
  <si>
    <t>water bottle second</t>
  </si>
  <si>
    <t>plug adapter</t>
  </si>
  <si>
    <t>hiking poles</t>
  </si>
  <si>
    <t>sleeping mat</t>
  </si>
  <si>
    <t xml:space="preserve">(23) Entre Lagos </t>
  </si>
  <si>
    <t>night 188m</t>
  </si>
  <si>
    <t>cycling</t>
  </si>
  <si>
    <t>cloudy/ PM rainy</t>
  </si>
  <si>
    <t>paved road 75km; gravel road 8km</t>
  </si>
  <si>
    <t>24kg</t>
  </si>
  <si>
    <t xml:space="preserve">tent in the shed - owner permission </t>
  </si>
  <si>
    <t>paved road 9km; gravel road 12km</t>
  </si>
  <si>
    <t>Stage 8 Cycling</t>
  </si>
  <si>
    <t xml:space="preserve">Stage 8 Cycling </t>
  </si>
  <si>
    <t>double form in one night</t>
  </si>
  <si>
    <t>storage my bicycle; receiving package from Santiago</t>
  </si>
  <si>
    <t>Hacienda Rumpanco</t>
  </si>
  <si>
    <t>Entre Lagos (17)</t>
  </si>
  <si>
    <t>night</t>
  </si>
  <si>
    <t>cycling</t>
  </si>
  <si>
    <t>AM cloudy, head wind; PM rainy, tail wind</t>
  </si>
  <si>
    <t>cloudy/ PM rainy, head wind</t>
  </si>
  <si>
    <t>paved</t>
  </si>
  <si>
    <t>20kg</t>
  </si>
  <si>
    <t>asking people, hospitality</t>
  </si>
  <si>
    <t>own, shops</t>
  </si>
  <si>
    <t>front reflective light pulled off</t>
  </si>
  <si>
    <t xml:space="preserve">left corb getting loose even after tight it up -bought a tool to do it regular </t>
  </si>
  <si>
    <t>sent parcel to Santiago with some tools, food, sandals - it was too heavy. PM continue in heavy rain - couldn't watch Barcelona game until hospitality in one new expensive lodge - I got shower and bed, watched football online, instead I helped in the kitchen.</t>
  </si>
  <si>
    <t>Entre Lagos</t>
  </si>
  <si>
    <t xml:space="preserve">parcel to Santiago, tool for bicycle, plug adaptor </t>
  </si>
  <si>
    <t>plug adapter x2</t>
  </si>
  <si>
    <t>night 223m</t>
  </si>
  <si>
    <t>night 419m</t>
  </si>
  <si>
    <t>P (Chilean border post)</t>
  </si>
  <si>
    <t>cycling; pushing the bicycle 3km</t>
  </si>
  <si>
    <t>cloudy/rainy</t>
  </si>
  <si>
    <t>paved</t>
  </si>
  <si>
    <t>19kg</t>
  </si>
  <si>
    <t>hospitality; border</t>
  </si>
  <si>
    <t>own; shop</t>
  </si>
  <si>
    <t xml:space="preserve">border waiting room - with permission </t>
  </si>
  <si>
    <t xml:space="preserve">tire exploded </t>
  </si>
  <si>
    <t>it took 5 hours to organize driver to bring me new tire - but still I haven't used any kind of motor transport</t>
  </si>
  <si>
    <t>it took 5 hours to organize driver to bring me a new tire - but still I haven't used any kind of motor transport</t>
  </si>
  <si>
    <t>Walking bicycle</t>
  </si>
  <si>
    <t>waiting hall</t>
  </si>
  <si>
    <t>official waiting hall</t>
  </si>
  <si>
    <t>border</t>
  </si>
  <si>
    <t>tire</t>
  </si>
  <si>
    <t>tire</t>
  </si>
  <si>
    <t xml:space="preserve">up to 3.5 day - Chilean pesos; later Argentina </t>
  </si>
  <si>
    <t xml:space="preserve">Argentina </t>
  </si>
  <si>
    <t>Pajaritos  (Chile border)</t>
  </si>
  <si>
    <t xml:space="preserve">(54) San Martin de los Andes </t>
  </si>
  <si>
    <t>border pass 1321m; night 814m</t>
  </si>
  <si>
    <t>sunny</t>
  </si>
  <si>
    <t>sunny; on the pass snow</t>
  </si>
  <si>
    <t>paved 74km; gravel 21km</t>
  </si>
  <si>
    <t>18kg</t>
  </si>
  <si>
    <t>asking people; river</t>
  </si>
  <si>
    <t>own</t>
  </si>
  <si>
    <t>pain in left knee tendons, had to stop cycling</t>
  </si>
  <si>
    <t xml:space="preserve">cold air, high in the mountains </t>
  </si>
  <si>
    <t>40 days 3 hr</t>
  </si>
  <si>
    <t xml:space="preserve">(59) San Martin de los Andes </t>
  </si>
  <si>
    <t xml:space="preserve">San Martin de los Andes </t>
  </si>
  <si>
    <t>13.7</t>
  </si>
  <si>
    <t>pass 1080m; night 650m</t>
  </si>
  <si>
    <t>cycling; pushing the bicycle 1km</t>
  </si>
  <si>
    <t>cloudy/ light rain</t>
  </si>
  <si>
    <t>paved 53km; gravel 6km</t>
  </si>
  <si>
    <t>17kg</t>
  </si>
  <si>
    <t>river; town</t>
  </si>
  <si>
    <t>own; local</t>
  </si>
  <si>
    <t>hostel bed</t>
  </si>
  <si>
    <t>core axe is looking up</t>
  </si>
  <si>
    <t>corb axe is looking up</t>
  </si>
  <si>
    <t>still pain</t>
  </si>
  <si>
    <t>San Martin</t>
  </si>
  <si>
    <t xml:space="preserve">cream for pain; glucosamine; superglue </t>
  </si>
  <si>
    <t>Junin de los Andes (22)</t>
  </si>
  <si>
    <t>Junin de los Andes (24)</t>
  </si>
  <si>
    <t>15.8</t>
  </si>
  <si>
    <t>pass 1080m; night 651m</t>
  </si>
  <si>
    <t>pass 1008m; pass 1060m; night 1053m</t>
  </si>
  <si>
    <t xml:space="preserve">cycling </t>
  </si>
  <si>
    <t>sunny; tail wind</t>
  </si>
  <si>
    <t>paved</t>
  </si>
  <si>
    <t>19kg</t>
  </si>
  <si>
    <t>town, river</t>
  </si>
  <si>
    <t>local</t>
  </si>
  <si>
    <t>still pain in the knee</t>
  </si>
  <si>
    <t>bought glukosamine and a cream for better recovery; hot shower; nice town</t>
  </si>
  <si>
    <t>knee a bit better; cramps in the left hand</t>
  </si>
  <si>
    <t>no pushing uphill</t>
  </si>
  <si>
    <t>sleeping mat</t>
  </si>
  <si>
    <t xml:space="preserve">(65) Zapala </t>
  </si>
  <si>
    <t>12.0</t>
  </si>
  <si>
    <t>pass 1162m; night 818m</t>
  </si>
  <si>
    <t>cycling</t>
  </si>
  <si>
    <t>sunny; head wind</t>
  </si>
  <si>
    <t>paved</t>
  </si>
  <si>
    <t>18kg</t>
  </si>
  <si>
    <t>asking people</t>
  </si>
  <si>
    <t>own</t>
  </si>
  <si>
    <t xml:space="preserve">hospitality mattress </t>
  </si>
  <si>
    <t>corb is looking up; needed oil for chain</t>
  </si>
  <si>
    <t>I lost windproof gloves</t>
  </si>
  <si>
    <t xml:space="preserve">knee improving; cramps continue </t>
  </si>
  <si>
    <t xml:space="preserve">head wind picked up around 11, hard pushing even downhill; asking for place to camp I got village meeting room with mattress </t>
  </si>
  <si>
    <t xml:space="preserve">official waiting hall, </t>
  </si>
  <si>
    <t>room inside house/building</t>
  </si>
  <si>
    <t>official waiting hall, meeting saloon</t>
  </si>
  <si>
    <t>tent in the shed</t>
  </si>
  <si>
    <t xml:space="preserve">up to 4.5 day - Chilean pesos; later Argentina </t>
  </si>
  <si>
    <t>pass 1008m pass 1060m; night 1053m</t>
  </si>
  <si>
    <t>Zapala (20)</t>
  </si>
  <si>
    <t>+</t>
  </si>
  <si>
    <t>Zapala (25)</t>
  </si>
  <si>
    <t>15.0</t>
  </si>
  <si>
    <t>pass 1100m; night 804m</t>
  </si>
  <si>
    <t>cycling</t>
  </si>
  <si>
    <t>sunny/cloudy</t>
  </si>
  <si>
    <t>paved 93km; gravel 4km</t>
  </si>
  <si>
    <t>21kg</t>
  </si>
  <si>
    <t xml:space="preserve">asking people, town </t>
  </si>
  <si>
    <t xml:space="preserve">local </t>
  </si>
  <si>
    <t>lost screw from water bottle holder</t>
  </si>
  <si>
    <t>corb is looking up; needed oil for chain which I got from hospitality guy</t>
  </si>
  <si>
    <t>small hand cramps</t>
  </si>
  <si>
    <t>starting before sunrise but no big wind today; wanted stay in Zapala but no hostels and town is no special; got lots of fruits from locals</t>
  </si>
  <si>
    <t>San Junin</t>
  </si>
  <si>
    <t>Zapala</t>
  </si>
  <si>
    <t xml:space="preserve">corb is looking up; needed oil for chain which I got from hospitality guy; ripped off the sleeping bag liner </t>
  </si>
  <si>
    <t xml:space="preserve">(74) Chos Malal </t>
  </si>
  <si>
    <t>12.9</t>
  </si>
  <si>
    <t>night 1177m</t>
  </si>
  <si>
    <t>cycling</t>
  </si>
  <si>
    <t>sunny</t>
  </si>
  <si>
    <t>paved 52km; gravel 51km</t>
  </si>
  <si>
    <t>20kg</t>
  </si>
  <si>
    <t>asking people</t>
  </si>
  <si>
    <t>own</t>
  </si>
  <si>
    <t>official camp - tent (paid)</t>
  </si>
  <si>
    <t>water bottle holder is gone</t>
  </si>
  <si>
    <t>got very tired at the end of the day - the last 52km there was no house, nor the river</t>
  </si>
  <si>
    <t>got very tired at the end of the day - the last 52km there was no house, nor the river. Paid camping next to the house but I did all clothes hand laundry</t>
  </si>
  <si>
    <t xml:space="preserve">Chos Malal </t>
  </si>
  <si>
    <t>Churrica</t>
  </si>
  <si>
    <t>15.1</t>
  </si>
  <si>
    <t>pass 1200m; pass 1185m; night 816m</t>
  </si>
  <si>
    <t>cycling</t>
  </si>
  <si>
    <t>sunny; head wind</t>
  </si>
  <si>
    <t>paved</t>
  </si>
  <si>
    <t>19kg</t>
  </si>
  <si>
    <t>town</t>
  </si>
  <si>
    <t>local</t>
  </si>
  <si>
    <t xml:space="preserve">met </t>
  </si>
  <si>
    <t>wild town camping - tent</t>
  </si>
  <si>
    <t>met Uruguay travellers, talking all evening</t>
  </si>
  <si>
    <t>Chos Malal</t>
  </si>
  <si>
    <t>water bottle holder, oil</t>
  </si>
  <si>
    <t xml:space="preserve">(6) Buta Ranquil </t>
  </si>
  <si>
    <t>13.9</t>
  </si>
  <si>
    <t>pass 1580m; pass 1284m; night 1047m</t>
  </si>
  <si>
    <t>cycling</t>
  </si>
  <si>
    <t>sunny</t>
  </si>
  <si>
    <t>paved</t>
  </si>
  <si>
    <t>21kg</t>
  </si>
  <si>
    <t>town</t>
  </si>
  <si>
    <t xml:space="preserve">own; Urugwayans </t>
  </si>
  <si>
    <t>bought water bottle holder</t>
  </si>
  <si>
    <t xml:space="preserve">hole in waterproof dry bag - my fault, tear from the tire </t>
  </si>
  <si>
    <t>met Urugwayans on the way, eating branch together</t>
  </si>
  <si>
    <t>met Urugwayans on the way, eating branch together; first 30km was uphill, but not steep</t>
  </si>
  <si>
    <t xml:space="preserve">met Uruguay travellers, talking all evening; campsite too expensive but I was allowed for free warm shower and charge batteries </t>
  </si>
  <si>
    <t xml:space="preserve">Chos Malal </t>
  </si>
  <si>
    <t>12.3</t>
  </si>
  <si>
    <t>Churriaca</t>
  </si>
  <si>
    <t xml:space="preserve">Ranquil Norte </t>
  </si>
  <si>
    <t xml:space="preserve">(59) Bardas Blancas </t>
  </si>
  <si>
    <t>9.4</t>
  </si>
  <si>
    <t>pass 1648m; night 1221m</t>
  </si>
  <si>
    <t>night 1407m</t>
  </si>
  <si>
    <t>cycling; pushing the bicycle 3km</t>
  </si>
  <si>
    <t>cycling; pushing the bicycle 14km</t>
  </si>
  <si>
    <t>sunny</t>
  </si>
  <si>
    <t>sunny</t>
  </si>
  <si>
    <t>sunny; PM head wind</t>
  </si>
  <si>
    <t>paved</t>
  </si>
  <si>
    <t>paved 15km; gravel 50km</t>
  </si>
  <si>
    <t>20kg</t>
  </si>
  <si>
    <t>19kg</t>
  </si>
  <si>
    <t>town</t>
  </si>
  <si>
    <t>asking people</t>
  </si>
  <si>
    <t xml:space="preserve">own; local; hospitality </t>
  </si>
  <si>
    <t>own</t>
  </si>
  <si>
    <t>knee and hand cramps are over</t>
  </si>
  <si>
    <t>knee pain and hand cramps are over</t>
  </si>
  <si>
    <t>broken tripod; broken tent zip; broken repair bag; tire exploded</t>
  </si>
  <si>
    <t xml:space="preserve">problem with low gears; chain was falling down every couple hundreds meters - one part disconnected; flat tire </t>
  </si>
  <si>
    <t>broken tripod; broken tent zip; broken repair bag; front tire exploded</t>
  </si>
  <si>
    <t xml:space="preserve">corb is looking up; needed oil for chain which I got from hospitality guy; ripped off the bottom of sleeping bag liner </t>
  </si>
  <si>
    <t xml:space="preserve">rear tire exploded </t>
  </si>
  <si>
    <t>scorpion visiting the tent at morning; police hospitality at night with doing asado!</t>
  </si>
  <si>
    <t>scorpion visiting the tent at morning; police hospitality at night with watching movie and  doing asado!</t>
  </si>
  <si>
    <t>scorpion visiting the tent at morning; man helped me with the chain; police hospitality at night with watching movie and  doing asado!</t>
  </si>
  <si>
    <t>front tire exploded; had to push up bicycle</t>
  </si>
  <si>
    <t xml:space="preserve">Barrancas </t>
  </si>
  <si>
    <t xml:space="preserve">Bardas Blancas </t>
  </si>
  <si>
    <t>13.8</t>
  </si>
  <si>
    <t>cycling; pushing the bicycle  first 10km</t>
  </si>
  <si>
    <t>cycling; pushing the bicycle last 14km</t>
  </si>
  <si>
    <t>night 1463m</t>
  </si>
  <si>
    <t>sunny; tail wind</t>
  </si>
  <si>
    <t>paved; gravel 2km</t>
  </si>
  <si>
    <t>18kg</t>
  </si>
  <si>
    <t>asking people; village</t>
  </si>
  <si>
    <t>own; local</t>
  </si>
  <si>
    <t>village camping with school permission - tent</t>
  </si>
  <si>
    <t>broken tripod; broken tent zip on seam; broken repair bag zip; front tire exploded; bike bags are ripping off</t>
  </si>
  <si>
    <t xml:space="preserve">first house, 10 km, man gave me old road tire - good enough to get me to the village; hard to find better one in the village - people don't have bicycles </t>
  </si>
  <si>
    <t>first house, 10 km, man gave me old road tire - good enough to get me to the village; hard to find better one in the village - people don't have bicycles; school offered me free camping and info help</t>
  </si>
  <si>
    <t xml:space="preserve">Las Loicas </t>
  </si>
  <si>
    <t>13.8</t>
  </si>
  <si>
    <t xml:space="preserve">night </t>
  </si>
  <si>
    <t xml:space="preserve">cycling </t>
  </si>
  <si>
    <t>cloudy</t>
  </si>
  <si>
    <t>paved</t>
  </si>
  <si>
    <t>paved 31km; gravel 17km</t>
  </si>
  <si>
    <t>17kg</t>
  </si>
  <si>
    <t>19kg</t>
  </si>
  <si>
    <t>town</t>
  </si>
  <si>
    <t>own; hospitality</t>
  </si>
  <si>
    <t>tent zip broken</t>
  </si>
  <si>
    <t xml:space="preserve">gear speeds broken; got new wheel but without spoke </t>
  </si>
  <si>
    <t>got old tire from one gaucho; had to do 11km return trip as my rear wheel broken; hospitality in village, help with the bicycle</t>
  </si>
  <si>
    <t>got old tire from one gaucho; 15min later my gear speed had broken, had to do 11km return trip to the gaucho for all spare rear wheel as my rear wheel broken; hospitality in village, help with the bicycle</t>
  </si>
  <si>
    <t>got old tire from one gaucho; 15min later my gear speed had broken, had to do 11km return trip to the gaucho for all spare rear wheel as my rear wheel broken; fell down as gear speed was fixed and blocked the chain when not paddling; hospitality in village, help with the bicycle</t>
  </si>
  <si>
    <t>got old tire from one gaucho; 15min later my gear speed had broken, had to do 11km return trip to the gaucho for all spare rear wheel as my rear wheel broken; fell down as gear speed was fixed and blocked the chain when not paddling; hospitality in village, help with the bicycle, lunch and dinner</t>
  </si>
  <si>
    <t>paved 30km; gravel 18km</t>
  </si>
  <si>
    <t>gear speeds broken; got new wheel but without spoke and fixed gear speed</t>
  </si>
  <si>
    <t xml:space="preserve">first house, 10 km, man gave me old road tire - good enough to get me to the village; hard to find better one in the village - people don't have bicycles; school offered me free camping and info help, tea, talks and table tennis </t>
  </si>
  <si>
    <t xml:space="preserve">Bardas Blancas </t>
  </si>
  <si>
    <t>rear wheel</t>
  </si>
  <si>
    <t>rear wheel</t>
  </si>
  <si>
    <t>water bottle holder</t>
  </si>
  <si>
    <t xml:space="preserve">Las Loicas </t>
  </si>
  <si>
    <t>up to 4.5 day - Chilean pesos; later Argentina up to 15.5 day; later Chile again</t>
  </si>
  <si>
    <t xml:space="preserve">got old tire from one gaucho; 15min later my gear speed had broken, had to do 11km return trip to the gaucho for all spare rear wheel as my rear wheel broken; fell down as gear speed was fixed and blocked the chain when not paddling; hospitality in village, help with the bicycle, lunch and dinner, hot shower </t>
  </si>
  <si>
    <t>Pehuenche (22)</t>
  </si>
  <si>
    <t>11.7</t>
  </si>
  <si>
    <t>night 1610m</t>
  </si>
  <si>
    <t>pass 2553m; night 2152m</t>
  </si>
  <si>
    <t>cycling</t>
  </si>
  <si>
    <t>sunny</t>
  </si>
  <si>
    <t>paved 23km; gravel 40km</t>
  </si>
  <si>
    <t>Pehuenche (23)</t>
  </si>
  <si>
    <t>21kg</t>
  </si>
  <si>
    <t>asking people</t>
  </si>
  <si>
    <t>own</t>
  </si>
  <si>
    <t>; hospitality breakfast</t>
  </si>
  <si>
    <t>own; hospitality breakfast</t>
  </si>
  <si>
    <t>own; hospitality lunch and dinner</t>
  </si>
  <si>
    <t>abounded house</t>
  </si>
  <si>
    <t xml:space="preserve">fixing all morning with Gustavo </t>
  </si>
  <si>
    <t xml:space="preserve">fixing bicycle all morning with Gustavo </t>
  </si>
  <si>
    <t>left late as ee were fixing the bicycle all morning - huge help from Gustavo; 40 km uphill on gravel road; watched football at workers camp with medical personel; cycled till dark - full moon</t>
  </si>
  <si>
    <t>sunny; tail/ later head wind</t>
  </si>
  <si>
    <t>abounded house</t>
  </si>
  <si>
    <t>abounded house</t>
  </si>
  <si>
    <t>12 days 7 hours</t>
  </si>
  <si>
    <t>Chile</t>
  </si>
  <si>
    <t xml:space="preserve">(30) Molina </t>
  </si>
  <si>
    <t>20.3</t>
  </si>
  <si>
    <t>max speed downhill 61.5 km/h</t>
  </si>
  <si>
    <t>20.6</t>
  </si>
  <si>
    <t>night 243m</t>
  </si>
  <si>
    <t>cycling</t>
  </si>
  <si>
    <t>cloudy/ mixed wind</t>
  </si>
  <si>
    <t>paved</t>
  </si>
  <si>
    <t>20kg</t>
  </si>
  <si>
    <t>local food; hospitality dinner</t>
  </si>
  <si>
    <t>front gear broke; dogs have eaten my socks</t>
  </si>
  <si>
    <t>max speed downhill 61.5 km/h; almost all day downhill; hospitality with food</t>
  </si>
  <si>
    <t>Chile</t>
  </si>
  <si>
    <t>hole in waterproof dry bag - my fault, tear from the tire; camera battery lock broken</t>
  </si>
  <si>
    <t>front gear broke; rubber cord broken; dogs have eaten my socks</t>
  </si>
  <si>
    <t xml:space="preserve">(120) Santiago </t>
  </si>
  <si>
    <t>19.9</t>
  </si>
  <si>
    <t>night 271m</t>
  </si>
  <si>
    <t xml:space="preserve">cycling </t>
  </si>
  <si>
    <t>cloudy; tail wind</t>
  </si>
  <si>
    <t>paved</t>
  </si>
  <si>
    <t>19kg</t>
  </si>
  <si>
    <t xml:space="preserve">local </t>
  </si>
  <si>
    <t>next to the house with owner permission - tent</t>
  </si>
  <si>
    <t xml:space="preserve">bicycle went for repairs - new axle, front gear and gear speed, </t>
  </si>
  <si>
    <t>3 hours waiting for bike repair, but it works now well. Riding on the highway is terrible due to heavy truck traffic, but pretty fast; called Ignacio for staying in his place as Alejandro is out</t>
  </si>
  <si>
    <t>cycling</t>
  </si>
  <si>
    <t>614km</t>
  </si>
  <si>
    <t>km</t>
  </si>
  <si>
    <t>fixing bike - gear speed, front gear, axle, spare tube</t>
  </si>
  <si>
    <t xml:space="preserve">Santiago </t>
  </si>
  <si>
    <t>Santiago</t>
  </si>
  <si>
    <t>Santiago</t>
  </si>
  <si>
    <t>Santiago</t>
  </si>
  <si>
    <t>19.3</t>
  </si>
  <si>
    <t>night night 566m</t>
  </si>
  <si>
    <t>night 566m</t>
  </si>
  <si>
    <t>cycling</t>
  </si>
  <si>
    <t>cloudy/sunny</t>
  </si>
  <si>
    <t>paved</t>
  </si>
  <si>
    <t>18kg</t>
  </si>
  <si>
    <t>shops</t>
  </si>
  <si>
    <t>local</t>
  </si>
  <si>
    <t>hospitality bed</t>
  </si>
  <si>
    <t>the seat broke</t>
  </si>
  <si>
    <t xml:space="preserve">crazy ride on the highway, entered no bike sign many times; sometimes a bit difficult to find side road and directions </t>
  </si>
  <si>
    <t>crazy ride on the highway, entered no bike sign many times; sometimes a bit difficult to find side road and directions; waited 5 hours for Ignacio</t>
  </si>
  <si>
    <t>recovery; organisation</t>
  </si>
  <si>
    <t>recovery; organisation</t>
  </si>
  <si>
    <t>hospitality bed</t>
  </si>
  <si>
    <t>Santiago</t>
  </si>
  <si>
    <t xml:space="preserve">Santiago </t>
  </si>
  <si>
    <t>corb axe is loosing up</t>
  </si>
  <si>
    <t>crazy ride on the highway, entered no bike sign many times; sometimes a bit difficult to find side road and directions; waited 5 hours for Ignacio;  hot shower</t>
  </si>
  <si>
    <t>fixing tent, liner, backpack, bike bags</t>
  </si>
  <si>
    <t xml:space="preserve">fixing tent, liner, backpack, bike bags; buying hiking poles </t>
  </si>
  <si>
    <t xml:space="preserve">seat </t>
  </si>
  <si>
    <t>stage 9</t>
  </si>
  <si>
    <t>prepaid</t>
  </si>
  <si>
    <t xml:space="preserve">sweets </t>
  </si>
  <si>
    <t>total</t>
  </si>
  <si>
    <t xml:space="preserve">qty </t>
  </si>
  <si>
    <t>price per piece</t>
  </si>
  <si>
    <t>nuts</t>
  </si>
  <si>
    <t>fruits</t>
  </si>
  <si>
    <t>bars</t>
  </si>
  <si>
    <t xml:space="preserve">dehydrated </t>
  </si>
  <si>
    <t>proteins</t>
  </si>
  <si>
    <t>scooter, bicycle seat</t>
  </si>
  <si>
    <t>scooter, bicycle seat, tripod</t>
  </si>
  <si>
    <t>tripod</t>
  </si>
  <si>
    <t xml:space="preserve">Santiago </t>
  </si>
  <si>
    <t>Tiltil  (3)</t>
  </si>
  <si>
    <t>new time -1h</t>
  </si>
  <si>
    <t>night 785m</t>
  </si>
  <si>
    <t xml:space="preserve">scooter </t>
  </si>
  <si>
    <t>cloudy</t>
  </si>
  <si>
    <t>paved</t>
  </si>
  <si>
    <t>9kg</t>
  </si>
  <si>
    <t>own; local</t>
  </si>
  <si>
    <t>stage 9</t>
  </si>
  <si>
    <t>Vina del Mar</t>
  </si>
  <si>
    <t>cycling</t>
  </si>
  <si>
    <t>cycling</t>
  </si>
  <si>
    <t>night 15m</t>
  </si>
  <si>
    <t>scooter</t>
  </si>
  <si>
    <t xml:space="preserve">scooter - tricicle </t>
  </si>
  <si>
    <t>sunny</t>
  </si>
  <si>
    <t>paved</t>
  </si>
  <si>
    <t>9kg</t>
  </si>
  <si>
    <t>-</t>
  </si>
  <si>
    <t>-</t>
  </si>
  <si>
    <t>shops</t>
  </si>
  <si>
    <t>shops, asking people</t>
  </si>
  <si>
    <t>hostel bed</t>
  </si>
  <si>
    <t>brake damaged the front wheel - swap it with rear one</t>
  </si>
  <si>
    <t>pain in arms and quods</t>
  </si>
  <si>
    <t>hit painfully the scooter board by foot many times while pushing the scooter</t>
  </si>
  <si>
    <t>finally sent 6 boxes of stuff by cargo bus company</t>
  </si>
  <si>
    <t>finally sent 6 boxes of stuff by cargo bus company; left Santiago straight after</t>
  </si>
  <si>
    <t>finally sent 6 boxes of stuff by cargo bus company; left Santiago straight after; problem finding a spot for camping as both side of the road was steep</t>
  </si>
  <si>
    <t>holiday, couldn't do much outside the house</t>
  </si>
  <si>
    <t>shopping - hard to access without using lift or lifts, i had to skip many shops</t>
  </si>
  <si>
    <t xml:space="preserve">last shopping and organizing boxes; good bye dinner with Alejandro and Dominique </t>
  </si>
  <si>
    <t>recovery; organisation; moved to Alejandro</t>
  </si>
  <si>
    <t>shopping - hard to access without using lift or lifts, i had to skip many shops; small party at home</t>
  </si>
  <si>
    <t>Stage 9</t>
  </si>
  <si>
    <t>Stage 9</t>
  </si>
  <si>
    <t xml:space="preserve">Walking tricicle </t>
  </si>
  <si>
    <t>Tricicle with load</t>
  </si>
  <si>
    <t>Tricicle no load</t>
  </si>
  <si>
    <t>scooter - tricicle; pushing 6km</t>
  </si>
  <si>
    <t>scooter - tricicle; pushing 10km</t>
  </si>
  <si>
    <t>Stage 9</t>
  </si>
  <si>
    <t>Santiago</t>
  </si>
  <si>
    <t xml:space="preserve">Tiltil </t>
  </si>
  <si>
    <t>Vina del Mar</t>
  </si>
  <si>
    <t>Santiago</t>
  </si>
  <si>
    <t>Santiago</t>
  </si>
  <si>
    <t>postage</t>
  </si>
  <si>
    <t>Antofagasta</t>
  </si>
  <si>
    <t>67kg</t>
  </si>
  <si>
    <t xml:space="preserve">La Serena </t>
  </si>
  <si>
    <t>26kg</t>
  </si>
  <si>
    <t>26kg</t>
  </si>
  <si>
    <t>San Pedro</t>
  </si>
  <si>
    <t>36kg</t>
  </si>
  <si>
    <t xml:space="preserve">Los Vilos </t>
  </si>
  <si>
    <t>4kg</t>
  </si>
  <si>
    <t>San Pedro</t>
  </si>
  <si>
    <t>by Alejandro</t>
  </si>
  <si>
    <t>8kg</t>
  </si>
  <si>
    <t>took out</t>
  </si>
  <si>
    <t>^</t>
  </si>
  <si>
    <t>^</t>
  </si>
  <si>
    <t xml:space="preserve">Vina </t>
  </si>
  <si>
    <t>via Valparaiso - Vina del Mar</t>
  </si>
  <si>
    <t xml:space="preserve">walking </t>
  </si>
  <si>
    <t>sunny</t>
  </si>
  <si>
    <t>no load</t>
  </si>
  <si>
    <t>no load</t>
  </si>
  <si>
    <t>no load</t>
  </si>
  <si>
    <t>stayed a night in noisy hostel</t>
  </si>
  <si>
    <t>looking for a boat in two yacht clubs, doesn't look good but left photo with the note</t>
  </si>
  <si>
    <t>looking for a boat in two yacht clubs, doesn't look good but left photo with the note; Pola from Sydney hosted me with her parents at their house</t>
  </si>
  <si>
    <t>Vina del Mar</t>
  </si>
  <si>
    <t>cycling 6km; walking 6km</t>
  </si>
  <si>
    <t>night 59m</t>
  </si>
  <si>
    <t>night 59m</t>
  </si>
  <si>
    <t>hit painfully the feet by te scooter board bymany times while pushing the scooter</t>
  </si>
  <si>
    <t>hit painfully the feet by the scooter board many times while pushing the scooter</t>
  </si>
  <si>
    <t>trying to fix the scooter, no luck. Either with the boat.</t>
  </si>
  <si>
    <t>fixed the ripped off pants</t>
  </si>
  <si>
    <t xml:space="preserve">trying to fix the scooter, no luck. Either with the boat. Relaxed at house. </t>
  </si>
  <si>
    <t>pants starting ripping off</t>
  </si>
  <si>
    <t>fixing pants, buying adaptor</t>
  </si>
  <si>
    <t>plug adapter x3</t>
  </si>
  <si>
    <t>pass 1260m; night 15m</t>
  </si>
  <si>
    <t xml:space="preserve">Papudo </t>
  </si>
  <si>
    <t>night 5m</t>
  </si>
  <si>
    <t>scooter - tricicle; pushing 5km</t>
  </si>
  <si>
    <t>cloudy</t>
  </si>
  <si>
    <t>paved</t>
  </si>
  <si>
    <t>8kg</t>
  </si>
  <si>
    <t>shops</t>
  </si>
  <si>
    <t>local</t>
  </si>
  <si>
    <t>; head wind</t>
  </si>
  <si>
    <t>cloudy; head wind</t>
  </si>
  <si>
    <t xml:space="preserve"> </t>
  </si>
  <si>
    <t>much less pain - it might be due to less steep descents; met Venezuelan musicians and we camped together in the middle of the town</t>
  </si>
  <si>
    <t>Papudo</t>
  </si>
  <si>
    <t>(15) Los Vilos</t>
  </si>
  <si>
    <t xml:space="preserve">cycling </t>
  </si>
  <si>
    <t>walking</t>
  </si>
  <si>
    <t>night 12m</t>
  </si>
  <si>
    <t>scooter - tricicle; pushing 10km</t>
  </si>
  <si>
    <t>cloudy</t>
  </si>
  <si>
    <t>paved</t>
  </si>
  <si>
    <t>paved</t>
  </si>
  <si>
    <t>8kg</t>
  </si>
  <si>
    <t>shops</t>
  </si>
  <si>
    <t>hospitality lunch; own</t>
  </si>
  <si>
    <t>the nut from front wheel got off; borrowed the tool and fixed it</t>
  </si>
  <si>
    <t>blisters covered by plaster</t>
  </si>
  <si>
    <t>when reached the highway discovered that the shoulder is made by terrible quality asfalth. Sometimes it was impossible for a scooter to drive with small rubber wheels on these stones. I had to enter the highway line quite often and look back for the tracks. In one construction place asking for tool to fix the wheel and I was invited for a lunch</t>
  </si>
  <si>
    <t xml:space="preserve">Puerto Oscuro </t>
  </si>
  <si>
    <t>night 131m</t>
  </si>
  <si>
    <t>scooter - tricicle; pushing 14km</t>
  </si>
  <si>
    <t xml:space="preserve">cloudy </t>
  </si>
  <si>
    <t>paved</t>
  </si>
  <si>
    <t>11kg</t>
  </si>
  <si>
    <t>shops</t>
  </si>
  <si>
    <t xml:space="preserve">own; local </t>
  </si>
  <si>
    <t>pain in left foot arch</t>
  </si>
  <si>
    <t>Picked up package with food in Los Vilos; wanted to order sending my bicycle there but 4 days waiting required; I came back on the highway and surprise - much better quality of the shoulder</t>
  </si>
  <si>
    <t>cloudy; strong head wind</t>
  </si>
  <si>
    <t>when reached the highway discovered that the shoulder is made by terrible quality asfalth. Sometimes it was impossible for a scooter to drive with small rubber wheels on these stones. I had to enter the highway line quite often and look back for the trucks. In one construction place asking for tool to fix the wheel and I was invited for a lunch</t>
  </si>
  <si>
    <t>Los Vilos</t>
  </si>
  <si>
    <t>calculated</t>
  </si>
  <si>
    <t>Al...</t>
  </si>
  <si>
    <t>night 215m</t>
  </si>
  <si>
    <t>scooter - tricicle; pushing 18km</t>
  </si>
  <si>
    <t>scooter - tricicle; pushing 14km</t>
  </si>
  <si>
    <t>cloudy; tail wind</t>
  </si>
  <si>
    <t>paved</t>
  </si>
  <si>
    <t>11kg</t>
  </si>
  <si>
    <t>shops</t>
  </si>
  <si>
    <t>3 hours waiting for bike repair, but it works now well. Riding on the highway is terrible due to heavy truck traffic, but pretty fast; called Ignacio for staying in his place as Alejandro is out; I was kicked out from host premise after drank owner back</t>
  </si>
  <si>
    <t>very steep downhill rides - a bit scary but adrenaline was up; I was kick out from premise after women back</t>
  </si>
  <si>
    <t>scooter - tricicle 5km no load; pushing 6km</t>
  </si>
  <si>
    <t>Alcones</t>
  </si>
  <si>
    <t xml:space="preserve">La Serena </t>
  </si>
  <si>
    <t>night 50m</t>
  </si>
  <si>
    <t>scooter - tricicle; pushing 5km</t>
  </si>
  <si>
    <t>cloudy/sunny; AM strong tail wind, noon head wind, PM mix</t>
  </si>
  <si>
    <t>paved</t>
  </si>
  <si>
    <t>10kg</t>
  </si>
  <si>
    <t>shops</t>
  </si>
  <si>
    <t>hostel bed</t>
  </si>
  <si>
    <t>good wind at morning, at the end pushed myself to reach La Serena in one day; nice talks at hostel with wine</t>
  </si>
  <si>
    <t>skype home and Ewelina; organising online all day</t>
  </si>
  <si>
    <t>La Serena</t>
  </si>
  <si>
    <t>La Serena</t>
  </si>
  <si>
    <t>H...</t>
  </si>
  <si>
    <t>16.7</t>
  </si>
  <si>
    <t>night 458m</t>
  </si>
  <si>
    <t>pass 580m; night 458m</t>
  </si>
  <si>
    <t>scooter 10km; cycling 59km</t>
  </si>
  <si>
    <t>cloudy; tail wind</t>
  </si>
  <si>
    <t>paved</t>
  </si>
  <si>
    <t>25kg</t>
  </si>
  <si>
    <t>local</t>
  </si>
  <si>
    <t>little pain in right knee</t>
  </si>
  <si>
    <t>skype home and Ewelina; organising online all day; night grill with wine</t>
  </si>
  <si>
    <t>picked up bicycle; swap scooter for lunch</t>
  </si>
  <si>
    <t>bike total distance in La Serena 1628km</t>
  </si>
  <si>
    <t>La Serena</t>
  </si>
  <si>
    <t xml:space="preserve">La Higuera </t>
  </si>
  <si>
    <t>(14) Vallenar</t>
  </si>
  <si>
    <t>16.0</t>
  </si>
  <si>
    <t>pass 1282m; pass 1138; night 650m</t>
  </si>
  <si>
    <t>pass 1282m; pass 1138m; night 650m</t>
  </si>
  <si>
    <t xml:space="preserve">cycling </t>
  </si>
  <si>
    <t>sunny; AM strong tail wind; PM head wind</t>
  </si>
  <si>
    <t>paved</t>
  </si>
  <si>
    <t>24kg</t>
  </si>
  <si>
    <t>shops</t>
  </si>
  <si>
    <t>money belt broken zip; foldable 1.5ltr water bottle fell and got puncture</t>
  </si>
  <si>
    <t xml:space="preserve">quite strong pain in both knees - had to do extra brakes </t>
  </si>
  <si>
    <t>desert around and cycling cycling cycling</t>
  </si>
  <si>
    <t>Panamericana</t>
  </si>
  <si>
    <t>Stage 9 Panamericana</t>
  </si>
  <si>
    <t>Panamericana</t>
  </si>
  <si>
    <t>22 (57)</t>
  </si>
  <si>
    <t>22 (67)</t>
  </si>
  <si>
    <t>11.5 (78.5)</t>
  </si>
  <si>
    <t>21.5 (100)</t>
  </si>
  <si>
    <t>hospital</t>
  </si>
  <si>
    <t>hospitalitym</t>
  </si>
  <si>
    <t>hospitality</t>
  </si>
  <si>
    <t>strangers</t>
  </si>
  <si>
    <t xml:space="preserve">prearranged </t>
  </si>
  <si>
    <t>friends</t>
  </si>
  <si>
    <t>Couchsurfing</t>
  </si>
  <si>
    <t>Copiapo (20)</t>
  </si>
  <si>
    <t>20.2</t>
  </si>
  <si>
    <t>night 232m</t>
  </si>
  <si>
    <t>cycling</t>
  </si>
  <si>
    <t>AM foggy/ later sunny; AM strong tail wind; PM head wind</t>
  </si>
  <si>
    <t>AM foggy/ later cloudy</t>
  </si>
  <si>
    <t>paved</t>
  </si>
  <si>
    <t>23kg</t>
  </si>
  <si>
    <t>bit of glucosamine and cream and the knee pain is reduced</t>
  </si>
  <si>
    <t>much flatter then before, almost no wind AM, good breakfast and I flu like crazy; couldn't find anything to eat for last 60 km</t>
  </si>
  <si>
    <t>(12) Ch...</t>
  </si>
  <si>
    <t>18.9</t>
  </si>
  <si>
    <t>night 3m</t>
  </si>
  <si>
    <t>cycling</t>
  </si>
  <si>
    <t>cloudy</t>
  </si>
  <si>
    <t>paved</t>
  </si>
  <si>
    <t>22kg</t>
  </si>
  <si>
    <t>good wind at morning, at the end pushed myself to reach La Serena in one day; nice talks at hostel with wine; hot shower</t>
  </si>
  <si>
    <t>hot shower in truck service; internet in Caldera; continue on up and down coastal road; camping next to the ocean</t>
  </si>
  <si>
    <t>Caldera</t>
  </si>
  <si>
    <t xml:space="preserve">(12) Chanarles </t>
  </si>
  <si>
    <t>Chanarles (115)</t>
  </si>
  <si>
    <t>15.8</t>
  </si>
  <si>
    <t>4 passes - the highest 880m; night 803m</t>
  </si>
  <si>
    <t>cycling</t>
  </si>
  <si>
    <t>cloudy</t>
  </si>
  <si>
    <t>paved</t>
  </si>
  <si>
    <t>21kg</t>
  </si>
  <si>
    <t>met Russian cyclist in the restaurant, nice talks but I was too fast for him yo go together</t>
  </si>
  <si>
    <t>(12) Chanaral</t>
  </si>
  <si>
    <t xml:space="preserve">(40) Taltal </t>
  </si>
  <si>
    <t>Paposo (52)</t>
  </si>
  <si>
    <t>15.7</t>
  </si>
  <si>
    <t>pass 2067m; night 2003m</t>
  </si>
  <si>
    <t xml:space="preserve">cycling </t>
  </si>
  <si>
    <t>sunny</t>
  </si>
  <si>
    <t>paved</t>
  </si>
  <si>
    <t>20kg</t>
  </si>
  <si>
    <t>shops</t>
  </si>
  <si>
    <t>Russian cyclist took me over during the night, met him again 12km after I started my day; had dilemma which way to take - longer but flatter Panamrricana or descent to Taltal. Decided for Taltal as it is 30km shorter, could buy sweets and check internet in town. Unfortunately the later ascent was very demanding - first 10km 1000m up, later all 32km uphill up to over 2000m, rode at night for 2 hours, good moon</t>
  </si>
  <si>
    <t>sunny; tail wind</t>
  </si>
  <si>
    <t>Russian cyclist took me over during the night, met him again 12km after I started my day; I had dilemma which way to take - longer but flatter Panamrricana or descent to Taltal. Decided for Taltal as it is 30km shorter, could buy sweets and check internet in town. Unfortunately the later ascent was very demanding - first 10km 1000m up, later all 32km uphill up to over 2000m, rode at night for 2 hours, good moon</t>
  </si>
  <si>
    <t>20</t>
  </si>
  <si>
    <t>Antofagasta</t>
  </si>
  <si>
    <t>19.4</t>
  </si>
  <si>
    <t>night</t>
  </si>
  <si>
    <t>night 100m</t>
  </si>
  <si>
    <t>Antofagasta</t>
  </si>
  <si>
    <t xml:space="preserve"> </t>
  </si>
  <si>
    <t>sunny; head wind</t>
  </si>
  <si>
    <t>asking people</t>
  </si>
  <si>
    <t>hospitality bed</t>
  </si>
  <si>
    <t>went downhill; met Pierre the dreamwalker with push trolley walking from Alaska</t>
  </si>
  <si>
    <t xml:space="preserve">went downhill; met Pierre the dreamwalker with push trolley walking from Alaska; stayed with CS </t>
  </si>
  <si>
    <t>CS</t>
  </si>
  <si>
    <t>best day</t>
  </si>
  <si>
    <t>km</t>
  </si>
  <si>
    <t>Antofagasta</t>
  </si>
  <si>
    <t>Russian cyclist took me over during the night, met him again 12km after I started my day; I had dilemma which way to take - longer but flatter Panamrricana or descent to Taltal. Decided for Taltal as it is 30km shorter, could buy sweets and check internet in town. Unfortunately the later ascent was very demanding - first 10km 1000m up, later all 32km uphill up to over 2000m, rode at night for 2 hours, good moon light</t>
  </si>
  <si>
    <t>stage 10</t>
  </si>
  <si>
    <t>Antofagasta</t>
  </si>
  <si>
    <t>calculated</t>
  </si>
  <si>
    <t>stage 10</t>
  </si>
  <si>
    <t xml:space="preserve">Atacama </t>
  </si>
  <si>
    <t>fixing clothes</t>
  </si>
  <si>
    <t>canisters, foam under tent, duct tape, sealant, glue</t>
  </si>
  <si>
    <t>Antofagasta</t>
  </si>
  <si>
    <t>Antofagasta</t>
  </si>
  <si>
    <t>fixing t-shirt, money belt and front cycle bag</t>
  </si>
  <si>
    <t>Antofagasta</t>
  </si>
  <si>
    <t>walking, cycling</t>
  </si>
  <si>
    <t>hospitality</t>
  </si>
  <si>
    <t>navy parade, turn bus closed, asado at Wladimir friend</t>
  </si>
  <si>
    <t>Antofagasta</t>
  </si>
  <si>
    <t>walking, cycling 10kg</t>
  </si>
  <si>
    <t>hospitality bed</t>
  </si>
  <si>
    <t>navy parade, tur bus closed, asado at Wladimir friend</t>
  </si>
  <si>
    <t>Wladimir organized truck to pick up my stuff; sent bicycle to Alejandro; assemble desert cart</t>
  </si>
  <si>
    <t xml:space="preserve">continue shopping and assembling the cart; met Russian cyclist again </t>
  </si>
  <si>
    <t>went downhill; met Pierre the dreamwalker with push trolley walking from Alaska; stayed with CS; hot shower</t>
  </si>
  <si>
    <t>Antofagasta</t>
  </si>
  <si>
    <t>walking</t>
  </si>
  <si>
    <t>Stage 10 Atacama</t>
  </si>
  <si>
    <t>walking, cycling 9km</t>
  </si>
  <si>
    <t>hospitality 25</t>
  </si>
  <si>
    <t>Antofagasta</t>
  </si>
  <si>
    <t>wit C and muscle cream</t>
  </si>
  <si>
    <t>fixing t-shirt, money belt and front cycle bag, bicycle Alejandro postage</t>
  </si>
  <si>
    <t>wit C and muscle cream; box postage to San Pedro</t>
  </si>
  <si>
    <t xml:space="preserve">(34) Baquedano </t>
  </si>
  <si>
    <t>5.2</t>
  </si>
  <si>
    <t xml:space="preserve">desert cart </t>
  </si>
  <si>
    <t>cloudy/sunny</t>
  </si>
  <si>
    <t>paved</t>
  </si>
  <si>
    <t>asking</t>
  </si>
  <si>
    <t>own</t>
  </si>
  <si>
    <t>45 kg</t>
  </si>
  <si>
    <t>construction building</t>
  </si>
  <si>
    <t xml:space="preserve">pain in right Achilles </t>
  </si>
  <si>
    <t xml:space="preserve">walking with the cart in the city was curb challenging; </t>
  </si>
  <si>
    <t xml:space="preserve">continue shopping and assembling the cart;Wladimir sent package to San Pedro for me; met Russian cyclist again </t>
  </si>
  <si>
    <t>walking with the cart in the city was curb challenging; better outside but had to experiment a bit with order on the cart; Russian Igor wanted see my cart - he couldn't find my address so he hitchhiked to caught me 15km after city- really nice; road construction so I had my line for second part of the day;  walking long hours at night as map showed less km and I wish to watch Champions League final tomorrow;</t>
  </si>
  <si>
    <t>Desert cart walking</t>
  </si>
  <si>
    <t>Walking desert cart</t>
  </si>
  <si>
    <t>construction foam</t>
  </si>
  <si>
    <t>construction foam</t>
  </si>
  <si>
    <t>construction</t>
  </si>
  <si>
    <t>construction</t>
  </si>
  <si>
    <t xml:space="preserve">liofilizad </t>
  </si>
  <si>
    <t>Baquedano (3)</t>
  </si>
  <si>
    <t>4.8</t>
  </si>
  <si>
    <t>night 729m</t>
  </si>
  <si>
    <t>night 1110m</t>
  </si>
  <si>
    <t>sunny</t>
  </si>
  <si>
    <t>paved</t>
  </si>
  <si>
    <t>45 - 95 kg</t>
  </si>
  <si>
    <t>asking</t>
  </si>
  <si>
    <t>shops</t>
  </si>
  <si>
    <t xml:space="preserve">fixing and adjusting cart </t>
  </si>
  <si>
    <t>less Achilles pain - much better when walking in sandals</t>
  </si>
  <si>
    <t xml:space="preserve">starting at 6am, pushing distance - much less pain when walking in sandals but not as good cushion; left Baquedano with 46 ltr of water </t>
  </si>
  <si>
    <t>starting at 6am, pushing distance - much less pain when walking in sandals but not as good cushion; left Baquedano with 46 ltr of water; watched football; left at 8pm after second dinner and adjusting and innovatiing things in cart</t>
  </si>
  <si>
    <t>construction site</t>
  </si>
  <si>
    <t>construction site</t>
  </si>
  <si>
    <t>bars</t>
  </si>
  <si>
    <t>Baquedano</t>
  </si>
  <si>
    <t>total</t>
  </si>
  <si>
    <t>done</t>
  </si>
  <si>
    <t>left</t>
  </si>
  <si>
    <t>km/day</t>
  </si>
  <si>
    <t xml:space="preserve">days to Luna </t>
  </si>
  <si>
    <t>start Friday 24.05</t>
  </si>
  <si>
    <t>+1 day in Luna</t>
  </si>
  <si>
    <t>km 315 - 12 km do Pedro i - 15 km ost dzien</t>
  </si>
  <si>
    <t>km 315 - 15 km rano do Luna i - 12 km do Pedro</t>
  </si>
  <si>
    <t>carry</t>
  </si>
  <si>
    <t>carry</t>
  </si>
  <si>
    <t>start before sunrise; at noon get hot - brake in the shade of road chapel; driver stopped to give me a water - refused as I try to do it unsupported.</t>
  </si>
  <si>
    <t>Lomas Bayas (8)</t>
  </si>
  <si>
    <t>4.4</t>
  </si>
  <si>
    <t>night 1581m</t>
  </si>
  <si>
    <t>night 1561m</t>
  </si>
  <si>
    <t>paved; gravel last 2km</t>
  </si>
  <si>
    <t>adjusting weight in cart; lost cheap sandals</t>
  </si>
  <si>
    <t>Achilles improvement but still</t>
  </si>
  <si>
    <t>start before sunrise; at noon get hot - brake in the shade of road chapel; driver stopped to give me a water - refused as I try to do it unsupported; road security stopped me and gave me reflective vest as must to wear - useless weight but ok; they tried to give me water too; wanted get out from the main road - walking in the dark, finally I reached the dirt road and progressed 2km - still can hear trucks</t>
  </si>
  <si>
    <t>shopping cart</t>
  </si>
  <si>
    <t>wheelbarrow</t>
  </si>
  <si>
    <t>desert cart</t>
  </si>
  <si>
    <t>km</t>
  </si>
  <si>
    <t>km</t>
  </si>
  <si>
    <t>km</t>
  </si>
  <si>
    <t>km</t>
  </si>
  <si>
    <t xml:space="preserve">scooter </t>
  </si>
  <si>
    <t>desert cart</t>
  </si>
  <si>
    <t>km</t>
  </si>
  <si>
    <t>best day</t>
  </si>
  <si>
    <t>sea kayak</t>
  </si>
  <si>
    <t>(consider next to road if I can hear the cars)</t>
  </si>
  <si>
    <t>hours without seeing other human</t>
  </si>
  <si>
    <t xml:space="preserve">Pumalin </t>
  </si>
  <si>
    <t xml:space="preserve">Argentina </t>
  </si>
  <si>
    <t xml:space="preserve">Argentina before Rio Mayer </t>
  </si>
  <si>
    <t>water in total</t>
  </si>
  <si>
    <t>water in total</t>
  </si>
  <si>
    <t>consumption</t>
  </si>
  <si>
    <t>left</t>
  </si>
  <si>
    <t xml:space="preserve">avg </t>
  </si>
  <si>
    <t>day</t>
  </si>
  <si>
    <t>left for days</t>
  </si>
  <si>
    <t>avg/day</t>
  </si>
  <si>
    <t>10.7</t>
  </si>
  <si>
    <t>best pace km/hr</t>
  </si>
  <si>
    <t>1st</t>
  </si>
  <si>
    <t>2nd</t>
  </si>
  <si>
    <t>3rd</t>
  </si>
  <si>
    <t>1st</t>
  </si>
  <si>
    <t>2nd</t>
  </si>
  <si>
    <t>3rd</t>
  </si>
  <si>
    <t>1st</t>
  </si>
  <si>
    <t>2nd</t>
  </si>
  <si>
    <t>3rd</t>
  </si>
  <si>
    <t>6.1</t>
  </si>
  <si>
    <t>20.6</t>
  </si>
  <si>
    <t>6.3</t>
  </si>
  <si>
    <t>6.1</t>
  </si>
  <si>
    <t xml:space="preserve"> </t>
  </si>
  <si>
    <t xml:space="preserve"> </t>
  </si>
  <si>
    <t>12.8</t>
  </si>
  <si>
    <t>5.2</t>
  </si>
  <si>
    <t xml:space="preserve">Atacama </t>
  </si>
  <si>
    <t>3.7</t>
  </si>
  <si>
    <t>night 2068m</t>
  </si>
  <si>
    <t>gravel 9km; cross country 21km</t>
  </si>
  <si>
    <t>all ok</t>
  </si>
  <si>
    <t>all ok</t>
  </si>
  <si>
    <t>all day work; found easier trackless on river bed then on the track</t>
  </si>
  <si>
    <t>all day work; found easier trackless on river bed then on the track; full water containers fell - lucky no damage</t>
  </si>
  <si>
    <t>Achilles improvement but still; blisters on the smallest toe on both feet</t>
  </si>
  <si>
    <t>last</t>
  </si>
  <si>
    <t>Argentina Rio Fossil</t>
  </si>
  <si>
    <t>Full day without seeing other human</t>
  </si>
  <si>
    <t xml:space="preserve">Pumalin </t>
  </si>
  <si>
    <t xml:space="preserve">Atacama </t>
  </si>
  <si>
    <t xml:space="preserve">Atacama </t>
  </si>
  <si>
    <t>4.2</t>
  </si>
  <si>
    <t>night 2444m</t>
  </si>
  <si>
    <t>night 100m</t>
  </si>
  <si>
    <t>night 130m</t>
  </si>
  <si>
    <t>night 130m</t>
  </si>
  <si>
    <t>gravel 25km; 4WD 3km; cross country 6km</t>
  </si>
  <si>
    <t>early start but with moon light; haven't seen anyone; dry river bed is better then corrugated road</t>
  </si>
  <si>
    <t>met miners; found good quality gravel road for most of the day; beautiful sunset</t>
  </si>
  <si>
    <t xml:space="preserve">Atacama (6) Caracoles  </t>
  </si>
  <si>
    <t>4WD 9km; cross country 21km</t>
  </si>
  <si>
    <t>paved; 4WD last 2km</t>
  </si>
  <si>
    <t xml:space="preserve">Atacama </t>
  </si>
  <si>
    <t>4.2</t>
  </si>
  <si>
    <t>night 2351m</t>
  </si>
  <si>
    <t>gravel 2km; 4WD 17km; cross country 12km</t>
  </si>
  <si>
    <t>fell into the grave while visiting old cemetery; guy recommended longer but better way to San Pedro - after struggling with navigation and steep hills in the mountains I retreated searching this better road - wasted half of the day, not easy going personality anymore - I was nervous I can't find the road he was talking about and I was going with the river bed in opposite direction</t>
  </si>
  <si>
    <t xml:space="preserve">Atacama </t>
  </si>
  <si>
    <t>4.3</t>
  </si>
  <si>
    <t>night 2656m</t>
  </si>
  <si>
    <t>gravel 2km; 4WD 25km; cross country 11km</t>
  </si>
  <si>
    <t>3 blisters</t>
  </si>
  <si>
    <t xml:space="preserve"> </t>
  </si>
  <si>
    <t xml:space="preserve">struggling finding the proper road - a lot off roads but without steep uphill; </t>
  </si>
  <si>
    <t>(25) San Pedro</t>
  </si>
  <si>
    <t xml:space="preserve">(25) San Pedro de Atacama </t>
  </si>
  <si>
    <t>4.5</t>
  </si>
  <si>
    <t>km</t>
  </si>
  <si>
    <t>avg km on full day</t>
  </si>
  <si>
    <t>% time of use</t>
  </si>
  <si>
    <t>km</t>
  </si>
  <si>
    <t>night 2686m</t>
  </si>
  <si>
    <t>night 2696m</t>
  </si>
  <si>
    <t>pass 3235m; night 2686m</t>
  </si>
  <si>
    <t xml:space="preserve">4WD </t>
  </si>
  <si>
    <t xml:space="preserve">easy navigation today; stopped earlier to not be too close to Valle de la Luna </t>
  </si>
  <si>
    <t>stage 11</t>
  </si>
  <si>
    <t>Altiplano</t>
  </si>
  <si>
    <t>next stage</t>
  </si>
  <si>
    <t>San Pedro</t>
  </si>
  <si>
    <t>San Pedro</t>
  </si>
  <si>
    <t xml:space="preserve">vit C, </t>
  </si>
  <si>
    <t>San Pedro de Atacama</t>
  </si>
  <si>
    <t>5.2</t>
  </si>
  <si>
    <t>night 2440m</t>
  </si>
  <si>
    <t>4WD 32km; paved 6km</t>
  </si>
  <si>
    <t>115kg</t>
  </si>
  <si>
    <t>115 kg</t>
  </si>
  <si>
    <t>80 kg</t>
  </si>
  <si>
    <t>80 kg</t>
  </si>
  <si>
    <t>109 kg</t>
  </si>
  <si>
    <t>103 kg</t>
  </si>
  <si>
    <t>97 kg</t>
  </si>
  <si>
    <t>91 kg</t>
  </si>
  <si>
    <t>85 kg</t>
  </si>
  <si>
    <t>79 kg</t>
  </si>
  <si>
    <t>hostel bed</t>
  </si>
  <si>
    <t xml:space="preserve">Met Ewelina in Valley de la Luna </t>
  </si>
  <si>
    <t>Met Ewelina in Valle de la Luna!!! Tourists were very interested in my strange way of transport - cart was the star</t>
  </si>
  <si>
    <t>Met Ewelina in Valle de la Luna!!! Tourists were very interested in my strange way of transport - desert cart was the star</t>
  </si>
  <si>
    <t>4WD 7km; gravel 25km; paved 6km</t>
  </si>
  <si>
    <t xml:space="preserve">vit C, fixing cart brakes, making new harness, </t>
  </si>
  <si>
    <t>place</t>
  </si>
  <si>
    <t>place</t>
  </si>
  <si>
    <t>place</t>
  </si>
  <si>
    <t>San Pedro</t>
  </si>
  <si>
    <t xml:space="preserve">sleeping mat </t>
  </si>
  <si>
    <t>vit C, fixing cart brakes, making new harness, new sleeping mat</t>
  </si>
  <si>
    <t xml:space="preserve">Atacama Queb. del Rio Seco </t>
  </si>
  <si>
    <t>Atacama Caracoles (10)</t>
  </si>
  <si>
    <t>Atacama Queb. de Los Arrieros</t>
  </si>
  <si>
    <t xml:space="preserve">(2) Cuesta del Carmen </t>
  </si>
  <si>
    <t>San Pedro</t>
  </si>
  <si>
    <t xml:space="preserve">nuts </t>
  </si>
  <si>
    <t>fruits</t>
  </si>
  <si>
    <t>bars</t>
  </si>
  <si>
    <t xml:space="preserve">dehydrated </t>
  </si>
  <si>
    <t xml:space="preserve">price </t>
  </si>
  <si>
    <t xml:space="preserve">qty </t>
  </si>
  <si>
    <t xml:space="preserve">total </t>
  </si>
  <si>
    <t>stage 10</t>
  </si>
  <si>
    <t>stage 11</t>
  </si>
  <si>
    <t>San Pedro</t>
  </si>
  <si>
    <t>San Pedro</t>
  </si>
  <si>
    <t>San Pedro</t>
  </si>
  <si>
    <t>San Pedro (29)</t>
  </si>
  <si>
    <t>4.4</t>
  </si>
  <si>
    <t xml:space="preserve">night </t>
  </si>
  <si>
    <t>night 2440m</t>
  </si>
  <si>
    <t>night 3763m</t>
  </si>
  <si>
    <t>paved</t>
  </si>
  <si>
    <t>60kg</t>
  </si>
  <si>
    <t>60 kg</t>
  </si>
  <si>
    <t>organising but mostly online</t>
  </si>
  <si>
    <t xml:space="preserve">organising with packaging </t>
  </si>
  <si>
    <t>left early but wasted 1hr on the border</t>
  </si>
  <si>
    <t>organising but mostly online, relax with Ewelina</t>
  </si>
  <si>
    <t>left early but wasted 1hr on the border; Ewelina stayed in San Pedro</t>
  </si>
  <si>
    <t>left early but wasted 1hr on the border; Ewelina stayed in San Pedro; met 3 cyclists on the way - camped together; found out that Bulgarian and Brazilian cyclists which I met in Patagonia were in SP at the same time</t>
  </si>
  <si>
    <t>fixed brakes in the cart</t>
  </si>
  <si>
    <t>Stage 11 Altiplano</t>
  </si>
  <si>
    <t>Stage 11 Altiplano</t>
  </si>
  <si>
    <t>Bolivia</t>
  </si>
  <si>
    <t>42 days x hours</t>
  </si>
  <si>
    <t xml:space="preserve">Laguna Blanca </t>
  </si>
  <si>
    <t>4.2</t>
  </si>
  <si>
    <t>night 4350m</t>
  </si>
  <si>
    <t>pass 4600m; night 4350m</t>
  </si>
  <si>
    <t>4WD 8km; gravel 4km; paved 13km</t>
  </si>
  <si>
    <t>55kg</t>
  </si>
  <si>
    <t>carry, shop</t>
  </si>
  <si>
    <t>hostel bed</t>
  </si>
  <si>
    <t>a bit hard breathing after 4200m, stopped every several hundred meters; got 90 days visa in Bolivia; met Ewelina in Laguna Blanca; sunset walk, made second harness for the cart; good food for dinner; one of the cyclists I met yesterday got altitude sickness and caught ride to Uyuni</t>
  </si>
  <si>
    <t>carry, hostel</t>
  </si>
  <si>
    <t xml:space="preserve">carry, refugio </t>
  </si>
  <si>
    <t>42 days 19.5 hours</t>
  </si>
  <si>
    <t>days 1-3 Chile</t>
  </si>
  <si>
    <t>475 peso</t>
  </si>
  <si>
    <t xml:space="preserve">Bolivia </t>
  </si>
  <si>
    <t xml:space="preserve">6.9 Bolivian </t>
  </si>
  <si>
    <t>Laguna Blanca</t>
  </si>
  <si>
    <t xml:space="preserve">(7) Paso Condor </t>
  </si>
  <si>
    <t>3.9</t>
  </si>
  <si>
    <t>night 4530m</t>
  </si>
  <si>
    <t>night 4513m</t>
  </si>
  <si>
    <t>cloudy</t>
  </si>
  <si>
    <t>4WD</t>
  </si>
  <si>
    <t>140 kg</t>
  </si>
  <si>
    <t>55 kg</t>
  </si>
  <si>
    <t xml:space="preserve">pulling over loaded cart was ok in flat but heavy on uphills; Ewelina helped on tandem on uphill; </t>
  </si>
  <si>
    <t xml:space="preserve">Polque </t>
  </si>
  <si>
    <t>Polques</t>
  </si>
  <si>
    <t>4.6</t>
  </si>
  <si>
    <t xml:space="preserve">pass night </t>
  </si>
  <si>
    <t>pass night 4411m</t>
  </si>
  <si>
    <t>pass 4725m; night 4411m</t>
  </si>
  <si>
    <t>135 kg</t>
  </si>
  <si>
    <t xml:space="preserve">carry, refugio </t>
  </si>
  <si>
    <t>cloudy, snowy</t>
  </si>
  <si>
    <t>not many brakes on the way as cold wind and snowing; thermal baths</t>
  </si>
  <si>
    <t>Polque</t>
  </si>
  <si>
    <t xml:space="preserve">(6) Sol de Manana </t>
  </si>
  <si>
    <t>Sol de Manana (15)</t>
  </si>
  <si>
    <t xml:space="preserve">(6) Sol de </t>
  </si>
  <si>
    <t xml:space="preserve">(6) Sol de Manana </t>
  </si>
  <si>
    <t>3.4</t>
  </si>
  <si>
    <t>night 4837m</t>
  </si>
  <si>
    <t>cloudy, snowy, white out</t>
  </si>
  <si>
    <t>130 kg</t>
  </si>
  <si>
    <t>my towel gone</t>
  </si>
  <si>
    <t xml:space="preserve">thermal baths at morning; </t>
  </si>
  <si>
    <t xml:space="preserve">not many brakes on the way as cold wind and snowing; thermal baths; meal at refugio </t>
  </si>
  <si>
    <t>thermal baths at morning; breakfast and the owner charged us very little; beginning of walking nice but later we were in strong cold head wind in white out; early camp as very cold condition</t>
  </si>
  <si>
    <t>thermal baths at morning; breakfast and the owner charged us very little; beginning of walking nice with tandem on uphills ; later we were in strong cold head wind in white out; early camp as very cold condition</t>
  </si>
  <si>
    <t>desert cart; tandem 1km</t>
  </si>
  <si>
    <t>desert cart; tandem 2km</t>
  </si>
  <si>
    <t xml:space="preserve">(22) Laguna Colorada </t>
  </si>
  <si>
    <t>Laguna Colorada</t>
  </si>
  <si>
    <t>3.8</t>
  </si>
  <si>
    <t>pass 4914m; night 4736m</t>
  </si>
  <si>
    <t>sunny; AM head wind; PM mixed</t>
  </si>
  <si>
    <t>4WD; cross country 2km</t>
  </si>
  <si>
    <t>125 kg</t>
  </si>
  <si>
    <t xml:space="preserve">fly sheet zip broke; tip of right boot unglued </t>
  </si>
  <si>
    <t>again no lunch brake as cold wind didn't allow; geysers Sol de Manana nothing special; a bit too much effort for Ewelina</t>
  </si>
  <si>
    <t>(22) Laguna Colorada</t>
  </si>
  <si>
    <t>4.7</t>
  </si>
  <si>
    <t>night 4300m</t>
  </si>
  <si>
    <t>sunny; windy</t>
  </si>
  <si>
    <t>4WD</t>
  </si>
  <si>
    <t>120 kg</t>
  </si>
  <si>
    <t xml:space="preserve">easy downhill way to Laguna; later a bit of wind but not as strong as days earlier; walking around Laguna Colorada from refugio </t>
  </si>
  <si>
    <t>easy downhill way to Laguna; later a bit of wind but not as strong as days earlier; walking around Laguna Colorada from refugio; hot shower, good hot meal and company</t>
  </si>
  <si>
    <t>my towel has gone from cart when drying</t>
  </si>
  <si>
    <t>Laguna Colorada</t>
  </si>
  <si>
    <t>Arbol de Piedra (9)</t>
  </si>
  <si>
    <t>4.2</t>
  </si>
  <si>
    <t>night 4303m</t>
  </si>
  <si>
    <t>pass 4598m; night 4575m</t>
  </si>
  <si>
    <t>all mixed</t>
  </si>
  <si>
    <t>130 kg</t>
  </si>
  <si>
    <t>wild camp - tent in ruins</t>
  </si>
  <si>
    <t>breakfast at refugio; sun, snow, wind changed all the time; met Polish at Arbol de Piedra; found house ruins for the night</t>
  </si>
  <si>
    <t>house ruins</t>
  </si>
  <si>
    <t>tent in bus stop and in ruins</t>
  </si>
  <si>
    <t>Arbol de Piedra</t>
  </si>
  <si>
    <t>Arbol de Piedra (9)</t>
  </si>
  <si>
    <t>@</t>
  </si>
  <si>
    <t xml:space="preserve"> ¦</t>
  </si>
  <si>
    <t xml:space="preserve">Hotel del Desierto </t>
  </si>
  <si>
    <t>4.1</t>
  </si>
  <si>
    <t xml:space="preserve">night </t>
  </si>
  <si>
    <t>cloudy, snowy</t>
  </si>
  <si>
    <t>125 kg</t>
  </si>
  <si>
    <t>all day white out; expensive hotel in snowy blizzard, very nice staff, warm welcoming, good food</t>
  </si>
  <si>
    <t>Hotel del Desierto</t>
  </si>
  <si>
    <t>3.4</t>
  </si>
  <si>
    <t>night 1530m</t>
  </si>
  <si>
    <t>pass 4647m; night</t>
  </si>
  <si>
    <t>night 4530m</t>
  </si>
  <si>
    <t>4WD; cross country 5km</t>
  </si>
  <si>
    <t>120 kg</t>
  </si>
  <si>
    <t>all day white out; expensive hotel in snowy blizzard, very nice staff, warm welcoming, good food, we got price for economic room but stayed in luxury one</t>
  </si>
  <si>
    <t>nice birthday morning; the hardest day so far, all day windy and snowy, we lost the track in blizzard and weren't sure if going proper canyon, had to return and we found the jeep to show us correct way; no brakes, pretty tired</t>
  </si>
  <si>
    <t>nice birthday morning; the hardest day so far, all day windy and snowy, we lost the track in blizzard and weren't sure if going proper canyon, had to return and we found the jeep to show us correct way; no brakes, pretty tired; hot wine to celebrate birthday in the tent</t>
  </si>
  <si>
    <t>pass 4647m; night 4351m</t>
  </si>
  <si>
    <t>nice birthday morning; the hardest day so far, all day windy and snowy, we lost the track in blizzard and weren't sure if going proper canyon, had to return and we found the jeep to show us correct way; no brakes, pretty tired; hot wine to celebrate birthday in the tent; finally we camped below snow line</t>
  </si>
  <si>
    <t>Laguna Hedionda</t>
  </si>
  <si>
    <t>4.5</t>
  </si>
  <si>
    <t>night 4113m</t>
  </si>
  <si>
    <t>sunny, strong cold wind</t>
  </si>
  <si>
    <t>4WD</t>
  </si>
  <si>
    <t>115 kg</t>
  </si>
  <si>
    <t>strong wind all night and day; beautiful lagunas on the way - especially colorful Honda and full of flamingos Hedionda; stayed in nice hotel (expensive for Bolivia but cheap for Chile)</t>
  </si>
  <si>
    <t xml:space="preserve">all day white out; expensive hotel in snowy blizzard, very nice staff, warm welcoming, good food, we got price for economic room but stayed in luxury one; hot shower </t>
  </si>
  <si>
    <t xml:space="preserve">Laguna Hedonida </t>
  </si>
  <si>
    <t>42.2</t>
  </si>
  <si>
    <t>45.5</t>
  </si>
  <si>
    <t>35.6</t>
  </si>
  <si>
    <t>on roads 45.5; off roads 28.6</t>
  </si>
  <si>
    <t>117.8</t>
  </si>
  <si>
    <t>50.0</t>
  </si>
  <si>
    <t>38</t>
  </si>
  <si>
    <t>38.0</t>
  </si>
  <si>
    <t xml:space="preserve">211/5; </t>
  </si>
  <si>
    <t>682/15 601/21; 334.75/450</t>
  </si>
  <si>
    <t>1885/16; 160.75/234.5</t>
  </si>
  <si>
    <t>20.0</t>
  </si>
  <si>
    <t>83</t>
  </si>
  <si>
    <t>42</t>
  </si>
  <si>
    <t>36</t>
  </si>
  <si>
    <t>118</t>
  </si>
  <si>
    <t>50</t>
  </si>
  <si>
    <t>38</t>
  </si>
  <si>
    <t>20</t>
  </si>
  <si>
    <t>4.3</t>
  </si>
  <si>
    <t>sunny</t>
  </si>
  <si>
    <t>4WD; last 7km gravel</t>
  </si>
  <si>
    <t xml:space="preserve">4WD; last 7 km gravel </t>
  </si>
  <si>
    <t>115 kg</t>
  </si>
  <si>
    <t>carry</t>
  </si>
  <si>
    <t>perfect weather; talking with lots of people in Laguna Canapa; some tours sections were cancelled for 4WD as passes were full of snow; walked at night</t>
  </si>
  <si>
    <t>pass 4275m; night 4143m</t>
  </si>
  <si>
    <t xml:space="preserve">Chinguana </t>
  </si>
  <si>
    <t>4.6</t>
  </si>
  <si>
    <t>night 3685m</t>
  </si>
  <si>
    <t>gravel 1km; 4WD 31km; cross country 3km</t>
  </si>
  <si>
    <t>110 kg</t>
  </si>
  <si>
    <t>carry</t>
  </si>
  <si>
    <t>carry, military</t>
  </si>
  <si>
    <t>military bed</t>
  </si>
  <si>
    <t>perfect weather; downhill walk with no passing cars for whole day; reached abounded village at sunset and got hospitality at military outpost - bit hungry</t>
  </si>
  <si>
    <t>desert cart; tandem 2km</t>
  </si>
  <si>
    <t>military outpost</t>
  </si>
  <si>
    <t>room in military outpost</t>
  </si>
  <si>
    <t>hospitality 26</t>
  </si>
  <si>
    <t>Ewelina and other company</t>
  </si>
  <si>
    <t xml:space="preserve">Chiguana </t>
  </si>
  <si>
    <t xml:space="preserve">Chiguana </t>
  </si>
  <si>
    <t>night 3713m</t>
  </si>
  <si>
    <t>3.9</t>
  </si>
  <si>
    <t>sunny; strong head wind</t>
  </si>
  <si>
    <t>cross country 8km; 4WD 17km</t>
  </si>
  <si>
    <t>120 kg</t>
  </si>
  <si>
    <t>breakfast from army; interesting abounded village of Chinguana; difficult cart pulling on pampa; almost no traffic</t>
  </si>
  <si>
    <t>night 3669m</t>
  </si>
  <si>
    <t>San Pedro de Quimez (15)</t>
  </si>
  <si>
    <t xml:space="preserve">(14) San Pedro de Quimez </t>
  </si>
  <si>
    <t>4.5</t>
  </si>
  <si>
    <t>sunny; very strong wind - AM head, PM tail</t>
  </si>
  <si>
    <t>4WD</t>
  </si>
  <si>
    <t>120 kg</t>
  </si>
  <si>
    <t>carry, shop</t>
  </si>
  <si>
    <t>carry, shop</t>
  </si>
  <si>
    <t xml:space="preserve">wild camp - tent in dig machine </t>
  </si>
  <si>
    <t>holes in glove liners</t>
  </si>
  <si>
    <t>dust in eyes</t>
  </si>
  <si>
    <t xml:space="preserve">no wind at morning, later very tough way against; meal, sweet purchase and rest in San Pedro; fast PM walk; found CAT dig machine for wind protection </t>
  </si>
  <si>
    <t xml:space="preserve">no wind at morning, later very tough way against; meal, sweet purchase and rest in San Pedro; fast PM walk but lots of sand clouds; found CAT dig machine for wind protection </t>
  </si>
  <si>
    <t>dig machine</t>
  </si>
  <si>
    <t>dig machine</t>
  </si>
  <si>
    <t>tent in bus stop, dig machine and in ruins</t>
  </si>
  <si>
    <t>San Pedro de Quimez</t>
  </si>
  <si>
    <t>Aguaquiza</t>
  </si>
  <si>
    <t>4.9</t>
  </si>
  <si>
    <t>night 3666m</t>
  </si>
  <si>
    <t>sunny; very strong wind - AM side, PM tail</t>
  </si>
  <si>
    <t>115 kg</t>
  </si>
  <si>
    <t>holes in two fingertips in both glove liners</t>
  </si>
  <si>
    <t>fast walking; very interesting Cholpas cemetery; extremely beautiful hostel made from salt and cacti for a great value</t>
  </si>
  <si>
    <t>6.9 Bolivian for 1$</t>
  </si>
  <si>
    <t>Aguaquiza</t>
  </si>
  <si>
    <t xml:space="preserve">cemetery </t>
  </si>
  <si>
    <t>4.6</t>
  </si>
  <si>
    <t>night 3653m</t>
  </si>
  <si>
    <t>sunny</t>
  </si>
  <si>
    <t>4WD 12km; cross country 16km</t>
  </si>
  <si>
    <t>125 kg</t>
  </si>
  <si>
    <t>fast walking; very interesting Cholpas cemetery; extremely beautiful hostel made from salt and cacti for a great value; hot shower for an extra charge</t>
  </si>
  <si>
    <t>reached the Salar; camp in the middle of nowhere with amazing sunset</t>
  </si>
  <si>
    <t>cemetery, hot shower</t>
  </si>
  <si>
    <t>Aguaquiza</t>
  </si>
  <si>
    <t>Isla de Pescada</t>
  </si>
  <si>
    <t>4.8</t>
  </si>
  <si>
    <t>night 3660m</t>
  </si>
  <si>
    <t>cloudy</t>
  </si>
  <si>
    <t>cross country</t>
  </si>
  <si>
    <t>120 kg</t>
  </si>
  <si>
    <t>reached Isla de Pescada at 2pm but there was no house or anything, we walked around the island but found nothing - it should be Senor who guarded our extra luggage - tour operator had to think about Incahuasi Island, no Pescada which is no inhabitant; topo map, Google Earth and man from Aguaquiza indicated Isla de Pescada as that where we are</t>
  </si>
  <si>
    <t>Isla de Pescada</t>
  </si>
  <si>
    <t xml:space="preserve">Salar </t>
  </si>
  <si>
    <t>Salar</t>
  </si>
  <si>
    <t>with Ewelina, have seen three jeeps from a distance</t>
  </si>
  <si>
    <t>with Ewelina, jeeps from a distance</t>
  </si>
  <si>
    <t>Isla de Pescada</t>
  </si>
  <si>
    <t>waiting for Ewelina; she got back after 2pm; walk for sunset on the island with cacti</t>
  </si>
  <si>
    <t>ew -31</t>
  </si>
  <si>
    <t>4.9</t>
  </si>
  <si>
    <t>mixed</t>
  </si>
  <si>
    <t>waiting for Ewelina; she got back after 2pm by hired jeep with our bag which was stored on the wrong island; walk for sunset on the island with cacti</t>
  </si>
  <si>
    <t>145 kg</t>
  </si>
  <si>
    <t>good hard surface on the salar; photo sessions during nice sunlight</t>
  </si>
  <si>
    <t>Jeep hire to bring Ewelina and bag back to me</t>
  </si>
  <si>
    <t>Llica</t>
  </si>
  <si>
    <t>4.1</t>
  </si>
  <si>
    <t>sunny/cloudy</t>
  </si>
  <si>
    <t>sunny/cloudy; very strong head wind</t>
  </si>
  <si>
    <t>4WD 8km; cross country 18km</t>
  </si>
  <si>
    <t>140 kg</t>
  </si>
  <si>
    <t xml:space="preserve">blister on right Achilles </t>
  </si>
  <si>
    <t>nice beginning but since 11AM very strong head wind; reached Llica village and got crazy in the shops - eating, eating, eating</t>
  </si>
  <si>
    <t>salt lake bed</t>
  </si>
  <si>
    <t>Llica</t>
  </si>
  <si>
    <t>4.4</t>
  </si>
  <si>
    <t>night 3674m</t>
  </si>
  <si>
    <t>night 3684m</t>
  </si>
  <si>
    <t>sunny; tail wind</t>
  </si>
  <si>
    <t>4WD; cross country 1km</t>
  </si>
  <si>
    <t>155 kg</t>
  </si>
  <si>
    <t>late start due to food shopping in the village; taking more water in the next village from the well; taking road tracks towards the Salar - a bit spongy</t>
  </si>
  <si>
    <t>Llica</t>
  </si>
  <si>
    <t xml:space="preserve">Salar de Coipasa </t>
  </si>
  <si>
    <t>4.5</t>
  </si>
  <si>
    <t>night 3660m</t>
  </si>
  <si>
    <t>sunny</t>
  </si>
  <si>
    <t>150 kg</t>
  </si>
  <si>
    <t>perfect weather; spongy for the first 9 km, later classic white surface</t>
  </si>
  <si>
    <t>Running</t>
  </si>
  <si>
    <t>Walking</t>
  </si>
  <si>
    <t>Cycling</t>
  </si>
  <si>
    <t xml:space="preserve">Scooter </t>
  </si>
  <si>
    <t>On the water</t>
  </si>
  <si>
    <t>Road</t>
  </si>
  <si>
    <t>Track</t>
  </si>
  <si>
    <t>Cross country</t>
  </si>
  <si>
    <t>Water</t>
  </si>
  <si>
    <t>mountains, fields</t>
  </si>
  <si>
    <t>Salar de Uyuni</t>
  </si>
  <si>
    <t>Salar de Coipasa</t>
  </si>
  <si>
    <t>with Ewelina</t>
  </si>
  <si>
    <t>with Ewelina</t>
  </si>
  <si>
    <t>with Ewelina, have seen two jeeps from a distance</t>
  </si>
  <si>
    <t>Coipasa (16)</t>
  </si>
  <si>
    <t>4.8</t>
  </si>
  <si>
    <t>4WD 5km; cross country 24km</t>
  </si>
  <si>
    <t>145 kg</t>
  </si>
  <si>
    <t xml:space="preserve">pain in toes bottom after changing the socks for thiner </t>
  </si>
  <si>
    <t>plan to stay overnight in Coipasa village but not pleasant place so we left and repacked and reorganized in the tent</t>
  </si>
  <si>
    <t>backpack</t>
  </si>
  <si>
    <t>no load</t>
  </si>
  <si>
    <t>backpack</t>
  </si>
  <si>
    <t>no load</t>
  </si>
  <si>
    <t>shopping cart</t>
  </si>
  <si>
    <t xml:space="preserve">wheelbarrow </t>
  </si>
  <si>
    <t xml:space="preserve">tricicle </t>
  </si>
  <si>
    <t>bicycle</t>
  </si>
  <si>
    <t>desert cart</t>
  </si>
  <si>
    <t>with load</t>
  </si>
  <si>
    <t>no load</t>
  </si>
  <si>
    <t>with load</t>
  </si>
  <si>
    <t>no load</t>
  </si>
  <si>
    <t xml:space="preserve">scooter </t>
  </si>
  <si>
    <t xml:space="preserve">paved </t>
  </si>
  <si>
    <t xml:space="preserve">gravel </t>
  </si>
  <si>
    <t xml:space="preserve">4WD </t>
  </si>
  <si>
    <t>Coipasa</t>
  </si>
  <si>
    <t>(19) Laguna Hedionda</t>
  </si>
  <si>
    <t xml:space="preserve">(35) Chiguana </t>
  </si>
  <si>
    <t>Aguaquiza (28)</t>
  </si>
  <si>
    <t>Isla de Pescada (33)</t>
  </si>
  <si>
    <t>Llica (26)</t>
  </si>
  <si>
    <t xml:space="preserve">Sabaya </t>
  </si>
  <si>
    <t>4.7</t>
  </si>
  <si>
    <t>sunny</t>
  </si>
  <si>
    <t>4WD 17km; cross country 2km</t>
  </si>
  <si>
    <t>140 kg</t>
  </si>
  <si>
    <t>we tried to hitchhike a car for Ewelina, but only one car passed us, so we walked together to Sabaya; 30 min later Ewelina caught a bus to border with Chile; she took a heavy bag for me which she will deliver to Copacabana</t>
  </si>
  <si>
    <t>we tried to hitchhike a car for Ewelina, but only one car passed us, so we walked together to Sabaya; 30 min later Ewelina caught a bus to border with Chile; she took a heavy bag for me which she will deliver to Copacabana once we will meet there in around 3 weeks time</t>
  </si>
  <si>
    <t>stage 12</t>
  </si>
  <si>
    <t>Sabaya</t>
  </si>
  <si>
    <t>Sabaya (9)</t>
  </si>
  <si>
    <t>4.6</t>
  </si>
  <si>
    <t>night 3732</t>
  </si>
  <si>
    <t>night 3732m</t>
  </si>
  <si>
    <t>I left Sabaya at evening after split with Ewelina; I ate two lunches; much lighter cart; again single tent and comfy mattress</t>
  </si>
  <si>
    <t xml:space="preserve">Stage 12 Sajama </t>
  </si>
  <si>
    <t>Stage 12 Sajama</t>
  </si>
  <si>
    <t>ew 581</t>
  </si>
  <si>
    <t>Stage 12 Sajama</t>
  </si>
  <si>
    <t>Sabaya</t>
  </si>
  <si>
    <t>stage 12</t>
  </si>
  <si>
    <t>Sajama</t>
  </si>
  <si>
    <t>place</t>
  </si>
  <si>
    <t>Sabaya</t>
  </si>
  <si>
    <t xml:space="preserve">Khea Kheani </t>
  </si>
  <si>
    <t>4.5</t>
  </si>
  <si>
    <t>night 3852m</t>
  </si>
  <si>
    <t>85 kg</t>
  </si>
  <si>
    <t>85 kg</t>
  </si>
  <si>
    <t xml:space="preserve">carry, village </t>
  </si>
  <si>
    <t>I left Sabaya at evening after split with Ewelina; I ate two lunches; much lighter cart; again single tent and air comfy mattress but water freezed at night</t>
  </si>
  <si>
    <t>a lot of shortcuts due to advice to local driver; crossed half freezed river; planned to camp just behind hill and saw a village - invitation from church for food and accommodation; spent 2 hours at mass</t>
  </si>
  <si>
    <t>Sacabaya (8)</t>
  </si>
  <si>
    <t>4.7</t>
  </si>
  <si>
    <t>night 3825m</t>
  </si>
  <si>
    <t>waiting at morning for the breakfast but it was worth it; small shop at Sacabaya</t>
  </si>
  <si>
    <t>Sacabaya</t>
  </si>
  <si>
    <t>hospitality 27</t>
  </si>
  <si>
    <t>Chachaomama</t>
  </si>
  <si>
    <t>4.2</t>
  </si>
  <si>
    <t>night 4250m</t>
  </si>
  <si>
    <t>sunny</t>
  </si>
  <si>
    <t>80 kg</t>
  </si>
  <si>
    <t>weak</t>
  </si>
  <si>
    <t xml:space="preserve">weak at morning, could be that I didn't eat dinner last night; </t>
  </si>
  <si>
    <t>waiting at morning for the breakfast but it was worth it; small shop at Sacabaya; one of the coldest night</t>
  </si>
  <si>
    <t>weak at morning, could be that I didn't eat dinner last night; pain in boots from super cold; slow because up almost all day; no accommodation in village so I asked football players - one offered hospitality</t>
  </si>
  <si>
    <t>hospitality 28</t>
  </si>
  <si>
    <t>Chachaomama</t>
  </si>
  <si>
    <t xml:space="preserve">Chachaomani </t>
  </si>
  <si>
    <t xml:space="preserve">Sajama </t>
  </si>
  <si>
    <t>4.4</t>
  </si>
  <si>
    <t>night 4240m</t>
  </si>
  <si>
    <t>sunny; head wind</t>
  </si>
  <si>
    <t>gravel 7km; 4WD 20km; cross country 2km; paved 1km</t>
  </si>
  <si>
    <t>80 kg</t>
  </si>
  <si>
    <t>weak at morning, could be that I didn't eat dinner last night; pain in boots from super cold; slow because up almost all day; no accommodation in village so I asked football players - one offered the hospitality</t>
  </si>
  <si>
    <t>good beginning but later the road surface got worse and I started looking the track - finally I lost it and went off road with crossing the spark wire fence twice; with head wind I reached Sajama and arranged guide for the climbing</t>
  </si>
  <si>
    <t>Sajama</t>
  </si>
  <si>
    <t>Chachaonami</t>
  </si>
  <si>
    <t>Sajama NP</t>
  </si>
  <si>
    <t>good beginning but later the road surface got worse and I started looking the track - finally I lost it and went off road with crossing the spark wire fence twice; with head wind I reached Sajama and arranged guide for the climbing; hot shower</t>
  </si>
  <si>
    <t>Sajama Village</t>
  </si>
  <si>
    <t>Cerro Sajama Camp</t>
  </si>
  <si>
    <t>night 5278m</t>
  </si>
  <si>
    <t>night 4253m</t>
  </si>
  <si>
    <t>walking</t>
  </si>
  <si>
    <t>walking; ice climbing 9km</t>
  </si>
  <si>
    <t>sunny</t>
  </si>
  <si>
    <t>sunny; cloudy</t>
  </si>
  <si>
    <t>4WD 3km; path 10km</t>
  </si>
  <si>
    <t>4WD 3km; path 14km; ice climbing 9km</t>
  </si>
  <si>
    <t>3km no load; 10km 15kg</t>
  </si>
  <si>
    <t>3km no load; 10km 15kg; 13km 4kg</t>
  </si>
  <si>
    <t>carry; river</t>
  </si>
  <si>
    <t>carry</t>
  </si>
  <si>
    <t>pranie, internet</t>
  </si>
  <si>
    <t>4.6</t>
  </si>
  <si>
    <t>Tonarapi</t>
  </si>
  <si>
    <t>Tomarapi</t>
  </si>
  <si>
    <t>night 4263m</t>
  </si>
  <si>
    <t>night 5277m</t>
  </si>
  <si>
    <t>sunny; cloudy; snowing</t>
  </si>
  <si>
    <t>sunny; cloudy; snowy</t>
  </si>
  <si>
    <t xml:space="preserve">tear off on waterproof pants from the crampon </t>
  </si>
  <si>
    <t>small hangover</t>
  </si>
  <si>
    <t>good beginning but later the road surface got worse and I started looking the track - finally I lost it and went off road with crossing the spark wire fence twice; with head wind I reached Sajama and arranged guide for the climbing; warm shower</t>
  </si>
  <si>
    <t>left village late and met my guide on the beginning of the path; walking fast we camped below campo alto; sunset watching in perfect weather; deep breaths at night</t>
  </si>
  <si>
    <t xml:space="preserve">wake up at 1:30am; not very cold so get warm during fast ascent; tired and hard breaths at first hour, later a bit better; climbing with falling head torch and crampons; lucky I haven't seen those steep slopes I was climbing; 10 min on summit as -12 C; slow descent on steep slopes, fast on the rocks </t>
  </si>
  <si>
    <t xml:space="preserve">wake up at 1:30am; not very cold so get warm during fast ascent; tired and hard breaths at first hour, later a bit better; climbing with falling head torch and crampons; lucky I haven't seen those steep slopes I was climbing; 10 min on summit as -12 C; slow descent on steep slopes with the boots, rope and ice axe, fast on the rocks </t>
  </si>
  <si>
    <t>wake up at 1:30am; not very cold so get warm during fast ascent; tired and hard breaths at first hour, later a bit better; climbing with falling head torch and crampons; lucky I haven't seen those steep slopes I was climbing; 10 min on summit as -12 C; slow descent on steep slopes with the boots, rope and ice axe, fast on the rocks in normal boots</t>
  </si>
  <si>
    <t>wake up at 1:30am; not very cold so get warm during fast ascent; tired and hard breaths at first hour, later a bit better; climbing with falling head torch and crampons; lucky I haven't seen those steep slopes I was climbing; 10 min on summit as -12 C; slow descent on steep slopes with plastic boots, rope and ice axe, fast on the rocks in normal boots; met Czech and Danish guy at hostel - drinking party with interesting conversations till 3am</t>
  </si>
  <si>
    <t>late start as hangover; picked up clean clothes; met guys again during their bike trip; early stop at very expensive abergue, but I got room for workers; dinner</t>
  </si>
  <si>
    <t>wake up at 1:30am; not very cold so get warm during fast ascent; tired and hard breaths at first hour, later a bit better; climbing with falling head torch and crampons; lucky I haven't seen those steep slopes we were climbing with Mario; 10 min on summit as -12 C; slow descent on steep slopes with plastic boots, rope and ice axe, fast on the rocks in normal boots; warm shower; met Czech and Danish guy at hostel - drinking party with interesting conversations till 3am</t>
  </si>
  <si>
    <t>Climbing</t>
  </si>
  <si>
    <t>Ice climbing</t>
  </si>
  <si>
    <t>Ice climbing</t>
  </si>
  <si>
    <t>Rock and vegetation</t>
  </si>
  <si>
    <t xml:space="preserve">Ice </t>
  </si>
  <si>
    <t>Rock and vegetation climbing</t>
  </si>
  <si>
    <t>Ice climbing</t>
  </si>
  <si>
    <t>wake up at 1:30am; not very cold so get warm during fast ascent with very light backpack; tired and hard breaths at first hour, later a bit better; climbing with falling head torch and crampons; lucky I haven't seen those steep slopes we were climbing with Mario; 10 min on summit as -12 C; slow descent on steep slopes with plastic boots, rope and ice axe, fast on the rocks in normal boots; warm shower; met Czech and Danish guy at hostel - drinking party with interesting conversations till 3am</t>
  </si>
  <si>
    <t>left village late and met my guide on the beginning of the path; walking fast with heavy backpack we camped below campo alto; sunset watching in perfect weather; deep breaths at night</t>
  </si>
  <si>
    <t xml:space="preserve">Sajama </t>
  </si>
  <si>
    <t>Sajama</t>
  </si>
  <si>
    <t>Tomarapi</t>
  </si>
  <si>
    <t>hiring harness, crampons and ice axe</t>
  </si>
  <si>
    <t>C</t>
  </si>
  <si>
    <t>C (5)</t>
  </si>
  <si>
    <t>4.9</t>
  </si>
  <si>
    <t xml:space="preserve">night </t>
  </si>
  <si>
    <t>Estancia Calicanto (4)</t>
  </si>
  <si>
    <t>night 4050m</t>
  </si>
  <si>
    <t>spoke broke</t>
  </si>
  <si>
    <t xml:space="preserve">breakfast too for the great price; clouds and snowing in the mountains but I was already in the pampa - I had good luck with weather on the Sajama </t>
  </si>
  <si>
    <t>Okoruro</t>
  </si>
  <si>
    <t>Estancia  Chicachata (7)</t>
  </si>
  <si>
    <t>4.8</t>
  </si>
  <si>
    <t xml:space="preserve">night </t>
  </si>
  <si>
    <t>sunny; cloudy</t>
  </si>
  <si>
    <t>night 3846m</t>
  </si>
  <si>
    <t>75 kg</t>
  </si>
  <si>
    <t>the third day no car passed me; walking in the canyons; windy and few drops of rain when in the tent</t>
  </si>
  <si>
    <t>Agua Rica</t>
  </si>
  <si>
    <t>4.8</t>
  </si>
  <si>
    <t xml:space="preserve">night </t>
  </si>
  <si>
    <t>sunny</t>
  </si>
  <si>
    <t>headtorch can't keep the position - falling down</t>
  </si>
  <si>
    <t>hospitality</t>
  </si>
  <si>
    <t>night 3876m</t>
  </si>
  <si>
    <t>hospitality at school class</t>
  </si>
  <si>
    <t>made extra distance to be able to buy sweets at Rosario; after reached the pampa when met small boy who encourage me to continue to the village; I was hosted in the school class</t>
  </si>
  <si>
    <t>school</t>
  </si>
  <si>
    <t>school</t>
  </si>
  <si>
    <t>Rosario</t>
  </si>
  <si>
    <t>Tincachi</t>
  </si>
  <si>
    <t>4.8</t>
  </si>
  <si>
    <t>night 3894m</t>
  </si>
  <si>
    <t>4WD; cross country 7km</t>
  </si>
  <si>
    <t>hospitality at construction site</t>
  </si>
  <si>
    <t>started well but lost the track - fences, cross country</t>
  </si>
  <si>
    <t>started well but lost the track - fences, cross country, too narrow gates (had to reload all luggage to get cart through and other time I destroyed the stone gate); asking older man for hospitality he found me a construction site with two drunk but nice men; hot meal</t>
  </si>
  <si>
    <t>hospitality 30</t>
  </si>
  <si>
    <t>5 (1)</t>
  </si>
  <si>
    <t>8 (3)</t>
  </si>
  <si>
    <t>Agua Rica</t>
  </si>
  <si>
    <t>Rich</t>
  </si>
  <si>
    <t xml:space="preserve">hospital/clinic </t>
  </si>
  <si>
    <t xml:space="preserve">Aguallamaya </t>
  </si>
  <si>
    <t>5.0</t>
  </si>
  <si>
    <t>night 3826m</t>
  </si>
  <si>
    <t>hospitality at hospital/medical clinic</t>
  </si>
  <si>
    <t>got hot tea and bread at morning, pretty nice; fast walk on good surface; ate two lunches at San Andres and resupply with fruits, veggies, eggs and sweets; ask in rural clinic for accommodation and no problem at all - got own room</t>
  </si>
  <si>
    <t>room in military outpost, twice in hospital</t>
  </si>
  <si>
    <t>Aguallamaya</t>
  </si>
  <si>
    <t>San Andres</t>
  </si>
  <si>
    <t>+</t>
  </si>
  <si>
    <t>14 days 0.5 hour</t>
  </si>
  <si>
    <t xml:space="preserve">+ </t>
  </si>
  <si>
    <t>+ 14 days 0.5 hour</t>
  </si>
  <si>
    <t>123 days 9 hours</t>
  </si>
  <si>
    <t>nowhere</t>
  </si>
  <si>
    <t>16 hours</t>
  </si>
  <si>
    <t>+ 5 days 23 hours</t>
  </si>
  <si>
    <t>33 days 14 hours</t>
  </si>
  <si>
    <t>Bolivia</t>
  </si>
  <si>
    <t>Peru</t>
  </si>
  <si>
    <t>Bolivia</t>
  </si>
  <si>
    <t>Peru</t>
  </si>
  <si>
    <t>Brazil</t>
  </si>
  <si>
    <t>Venezuela</t>
  </si>
  <si>
    <t xml:space="preserve">Colombia </t>
  </si>
  <si>
    <t>Colombia</t>
  </si>
  <si>
    <t>Peru</t>
  </si>
  <si>
    <t>Bolivia</t>
  </si>
  <si>
    <t>Brazil</t>
  </si>
  <si>
    <t>Venezuela</t>
  </si>
  <si>
    <t>Colombia</t>
  </si>
  <si>
    <t xml:space="preserve">Desagraudeo </t>
  </si>
  <si>
    <t xml:space="preserve">Desaguadero </t>
  </si>
  <si>
    <t>4.9</t>
  </si>
  <si>
    <t>night 3825m</t>
  </si>
  <si>
    <t>gravel 23km; 4WD 4km; path 3km; cross country 3km; paved 3km</t>
  </si>
  <si>
    <t>80 kg</t>
  </si>
  <si>
    <t>got hot tea and bread at morning, pretty nice; fast walk on good surface; ate two lunches at San Andres and resupply with fruits, veggies, eggs and sweets; ask in rural clinic for accommodation and no problem at all - got own room but got some bites (bedbucks?)</t>
  </si>
  <si>
    <t>walking fast until changed for 4WD track which become path or nothing; decided to cross the border at evening; not easy to find the hostel which accepted my cart; finally paid double; double meals and internet</t>
  </si>
  <si>
    <t>tent in bus stop, school, dig machine and in ruins</t>
  </si>
  <si>
    <t xml:space="preserve">Desaguadero </t>
  </si>
  <si>
    <t xml:space="preserve">Bolivia 1$ = 6.9 Boliviano </t>
  </si>
  <si>
    <t>Peru 1$ = 2.7 Sol</t>
  </si>
  <si>
    <t>Desaguadero (Peru)</t>
  </si>
  <si>
    <t>Desaguadero (Peru)</t>
  </si>
  <si>
    <t>Peru time -1hr to Bolivia</t>
  </si>
  <si>
    <t>16:30:00 (Peru)</t>
  </si>
  <si>
    <t>16:30 (Peru)</t>
  </si>
  <si>
    <t>36 days 3 hours</t>
  </si>
  <si>
    <t>Yunguyo</t>
  </si>
  <si>
    <t>night 3836m</t>
  </si>
  <si>
    <t>5.5</t>
  </si>
  <si>
    <t>Copacabana</t>
  </si>
  <si>
    <t>Copacabana (Bolivia)</t>
  </si>
  <si>
    <t>Copacabana</t>
  </si>
  <si>
    <t>Copacabana</t>
  </si>
  <si>
    <t>sunny; cloudy; rainy; snowy</t>
  </si>
  <si>
    <t>paved</t>
  </si>
  <si>
    <t xml:space="preserve">late start as haven't seen any town for longer time; walked very fast on paved and almost flat road; first rain since </t>
  </si>
  <si>
    <t>late start as haven't seen any town for longer time; walked very fast on paved and almost flat road; first rain on the road in the last 3 months; wanted sleep before the town but people redirected me to the town; didn't want to stay in tent as there was no wild place, houses everywhere; end up in the hostel</t>
  </si>
  <si>
    <t>5.5</t>
  </si>
  <si>
    <t>329/9</t>
  </si>
  <si>
    <t>325/11</t>
  </si>
  <si>
    <t>361/10</t>
  </si>
  <si>
    <t>1015/30</t>
  </si>
  <si>
    <t>401.75/300.75</t>
  </si>
  <si>
    <t xml:space="preserve">+ do Copa </t>
  </si>
  <si>
    <t>33</t>
  </si>
  <si>
    <t>police</t>
  </si>
  <si>
    <t>police</t>
  </si>
  <si>
    <t>13:00 (Bolivia)</t>
  </si>
  <si>
    <t>5.0</t>
  </si>
  <si>
    <t>night 3825m</t>
  </si>
  <si>
    <t>reached the border, got 54 days permit; 1.5 hr looking for good hostel - found more expensive one but with wifi and breakfast; met Polish motorcyclists and spent night with few beers</t>
  </si>
  <si>
    <t>Ewelina didn't get here tonight; dinner with motorcyclists and other Polish couple; organizing</t>
  </si>
  <si>
    <t>Copacabana</t>
  </si>
  <si>
    <t>Copacabana</t>
  </si>
  <si>
    <t>1 day 18 hours</t>
  </si>
  <si>
    <t>1 day 18 hours</t>
  </si>
  <si>
    <t xml:space="preserve">Copacabana </t>
  </si>
  <si>
    <t>Ewelina arrived at morning; all day together; evening with Polish couple</t>
  </si>
  <si>
    <t>stage 13</t>
  </si>
  <si>
    <t xml:space="preserve">Sicuani </t>
  </si>
  <si>
    <t>night 3825m</t>
  </si>
  <si>
    <t>preparing</t>
  </si>
  <si>
    <t>preparing</t>
  </si>
  <si>
    <t>pedal boat; walking</t>
  </si>
  <si>
    <t>sunny</t>
  </si>
  <si>
    <t>lake 2km; gravel road 20 km</t>
  </si>
  <si>
    <t>no load</t>
  </si>
  <si>
    <t>village</t>
  </si>
  <si>
    <t>hostel bed</t>
  </si>
  <si>
    <t>organized sailing boat for Friday; updating website</t>
  </si>
  <si>
    <t>organized sailing boat for Friday; dissamble cart; updating website</t>
  </si>
  <si>
    <t>organising packs what is going with me and what return to Sydney with Ewelina; goodbye dinner</t>
  </si>
  <si>
    <t>man from sailing boat cancelled the trip at 6am at the harbour - very angry; short trip on pedal boat; Ewelina went with luggage to Sicuani, I walked; met Hilaro which I met 9 years ago; arranged the boat but for tomorrow; they assemble mast, sail, etc at afternoon</t>
  </si>
  <si>
    <t>Stage 13 Titicaca</t>
  </si>
  <si>
    <t>Sailboat</t>
  </si>
  <si>
    <t>Pedal boat</t>
  </si>
  <si>
    <t>lake</t>
  </si>
  <si>
    <t>Sailboat</t>
  </si>
  <si>
    <t>Pedal boat</t>
  </si>
  <si>
    <t>lake</t>
  </si>
  <si>
    <t>Stage 13 Titicaca</t>
  </si>
  <si>
    <t>stage 13</t>
  </si>
  <si>
    <t xml:space="preserve">Bolivia 1$ = 6.85 Boliviano </t>
  </si>
  <si>
    <t>1, 2, 3</t>
  </si>
  <si>
    <t>place</t>
  </si>
  <si>
    <t>Copacabana</t>
  </si>
  <si>
    <t>washing, post cards</t>
  </si>
  <si>
    <t>1, 2</t>
  </si>
  <si>
    <t>Sicuani</t>
  </si>
  <si>
    <t>Carabuco</t>
  </si>
  <si>
    <t>rowing 6km; sailing 38km; walking 1km</t>
  </si>
  <si>
    <t>sunny; cloudy</t>
  </si>
  <si>
    <t>lake 44km; cross country 1km</t>
  </si>
  <si>
    <t>35 kg</t>
  </si>
  <si>
    <t>at 3am was thunder storm and raining; we were preparing for departure since 3:45am; we dropped off Ewelina on Isla de la Luna at 7:15am - good bye for half a year; continue sailing with Hilario and Agosto; they wanted more than agreed but finally smiled; met French travellers in 4x4 and asked them to drop my bag in Santa Cruz where I'll come in few weeks</t>
  </si>
  <si>
    <t>at 3am was thunder storm and raining; we were preparing for departure since 3:45am; we dropped off Ewelina on Isla de la Luna at 7:15am - good bye for half a year; continue sailing with Hilario and Agosto; they wanted more than agreed but finally smiled; met French travellers in 4x4 and asked them to drop my bag in Santa Cruz where I'll come in few weeks; no one wants hire a donkey and there are no horses</t>
  </si>
  <si>
    <t>at 3am was thunder storm and raining; we were preparing for departure since 3:45am; we dropped off Ewelina on Isla de la Luna at 7:15am - good bye for half a year; continue sailing with Hilario and Agosto; very cold; they wanted more than agreed but finally smiled; met French travellers in 4x4 and asked them to drop my bag in Santa Cruz where I'll come in few weeks; no one wants hire a donkey and there are no horses</t>
  </si>
  <si>
    <t>Rowing boat</t>
  </si>
  <si>
    <t>Rowing boat</t>
  </si>
  <si>
    <t>hospitality 31</t>
  </si>
  <si>
    <t>Carabuco</t>
  </si>
  <si>
    <t xml:space="preserve">Yamputata; Sicuani </t>
  </si>
  <si>
    <t>man from sailing boat cancelled the trip at 6am at the harbour - very angry; short trip on pedal boat; Ewelina went with luggage to Sicuani, I walked; met Hilaro which I met 9 years ago; arranged the boat but for tomorrow; they assemble mast, sail, etc at afternoon; walk with Ewelina to Yamputata</t>
  </si>
  <si>
    <t>felt a bit weaker</t>
  </si>
  <si>
    <t>night 4145m</t>
  </si>
  <si>
    <t>walking</t>
  </si>
  <si>
    <t>paved 14km; gravel 29km</t>
  </si>
  <si>
    <t>35 kg</t>
  </si>
  <si>
    <t>20 kg</t>
  </si>
  <si>
    <t>I asked 8 people to hire me a donkey to carry my super heavy backpack - 8 people said no before we started talking about the money; locals were warming about robberies on the way</t>
  </si>
  <si>
    <t>painful shoulders</t>
  </si>
  <si>
    <t>I asked 8 people to hire me a donkey to carry my super heavy backpack - 8 people said no before we started talking about the money; locals were warming about robberies on the way; got free soup in one village</t>
  </si>
  <si>
    <t>Escoma (30)</t>
  </si>
  <si>
    <t xml:space="preserve">(11) Charazani </t>
  </si>
  <si>
    <t>pass 4257m; night 4145m</t>
  </si>
  <si>
    <t>pass 4636m; night 4562m</t>
  </si>
  <si>
    <t>walking</t>
  </si>
  <si>
    <t>sunny</t>
  </si>
  <si>
    <t>gravel 31km; 4WD 1km; trail 1km; cross country 1km</t>
  </si>
  <si>
    <t>20 kg</t>
  </si>
  <si>
    <t>painful shoulders and hips from backpack</t>
  </si>
  <si>
    <t>painful shoulders made brakes more often; no pleasure from hiking</t>
  </si>
  <si>
    <t>sailboat</t>
  </si>
  <si>
    <t>sailboat</t>
  </si>
  <si>
    <t>38</t>
  </si>
  <si>
    <t xml:space="preserve">Escoma </t>
  </si>
  <si>
    <t xml:space="preserve">Curva </t>
  </si>
  <si>
    <t xml:space="preserve">(15) Charazani </t>
  </si>
  <si>
    <t>pass 4625m; night 3706m</t>
  </si>
  <si>
    <t>gravel 8km; trail 17km; cross country 1km</t>
  </si>
  <si>
    <t>20 kg</t>
  </si>
  <si>
    <t xml:space="preserve">couldn't find anyone who wants make some money hiring donkey or horse, even in Charazani; meal and hot baths and </t>
  </si>
  <si>
    <t>couldn't find anyone who wants make some money hiring donkey or horse, even in Charazani; meal and hot baths and climbed to Curva by myself; met a group and guy with the horse who is coming back to Pelechuco tomorrow - he wanted same money as hiring horses here- I don't get it, he is walking this way anyway, so I prefer hire local</t>
  </si>
  <si>
    <t>Charazani</t>
  </si>
  <si>
    <t xml:space="preserve">Mil Curvas </t>
  </si>
  <si>
    <t>pass 4661m; night 4428m</t>
  </si>
  <si>
    <t>trail</t>
  </si>
  <si>
    <t>20 kg</t>
  </si>
  <si>
    <t>19 kg</t>
  </si>
  <si>
    <t>rivers</t>
  </si>
  <si>
    <t>carry</t>
  </si>
  <si>
    <t>pants pockets ripped off</t>
  </si>
  <si>
    <t>I made a deal with locals to hire a horse and a guide - they agreed for slightly more then other guide, I waited 2 hours only to be told that horses won't come; late start alone, in front of me guy with two horses but he wanted too much so he is walking for free; wanted to camp at the valley but heard that one of the river is contaminated - I didn't know which one so I decided to climb up - lovely spot but high; Ewelina is flying back to Sydney in few hours</t>
  </si>
  <si>
    <t xml:space="preserve">Curva </t>
  </si>
  <si>
    <t>Hilo Hilo</t>
  </si>
  <si>
    <t>summit 4774m; pass 4803m, 5036m; night 3985m</t>
  </si>
  <si>
    <t>summit 4774m; pass 4801m, 5036m; night 3985m</t>
  </si>
  <si>
    <t>sunny</t>
  </si>
  <si>
    <t>4WD 8km; trail 9km; cross country 5km</t>
  </si>
  <si>
    <t>19 kg</t>
  </si>
  <si>
    <t>rivers, village</t>
  </si>
  <si>
    <t>fine walking, enjoying, photo session, thinking at 5:40pm as Ewelina reached Sydney; not the nicest people in night village</t>
  </si>
  <si>
    <t>walking; no backpack 1km</t>
  </si>
  <si>
    <t>Hilo Hilo</t>
  </si>
  <si>
    <t>Hilo Hilo</t>
  </si>
  <si>
    <t>Pelechuco</t>
  </si>
  <si>
    <t>pass 4117m</t>
  </si>
  <si>
    <t>pass 4717m; night 4176m</t>
  </si>
  <si>
    <t>sunny</t>
  </si>
  <si>
    <t>4WD 1km; trail 16km; cross country 1km</t>
  </si>
  <si>
    <t>nice man joined me on the last hour leg, I swap with him my old down jacket for machette and lunch; was ok but machette was more expensive so I contributed; fiesta in village so I left to avoid drunk men</t>
  </si>
  <si>
    <t>stage 14</t>
  </si>
  <si>
    <t>Pelechuco</t>
  </si>
  <si>
    <t>Macara (2)</t>
  </si>
  <si>
    <t>pass 4717m</t>
  </si>
  <si>
    <t>night 4176m</t>
  </si>
  <si>
    <t>walking</t>
  </si>
  <si>
    <t>cloudy</t>
  </si>
  <si>
    <t>4WD 8km; trail 4km</t>
  </si>
  <si>
    <t>22 kg</t>
  </si>
  <si>
    <t>carry</t>
  </si>
  <si>
    <t>carry</t>
  </si>
  <si>
    <t>bought take away dinner, sweets and left late from the village; camp just before pass starts</t>
  </si>
  <si>
    <t>Stage 14 Jungle</t>
  </si>
  <si>
    <t>Stage 14 Jungle</t>
  </si>
  <si>
    <t>stage 14</t>
  </si>
  <si>
    <t>Pelechuco</t>
  </si>
  <si>
    <t>4WD 5km; trail 22km; cross country 1km</t>
  </si>
  <si>
    <t>pass 4776m; night 3425m</t>
  </si>
  <si>
    <t>sunny</t>
  </si>
  <si>
    <t>21 kg</t>
  </si>
  <si>
    <t>carry</t>
  </si>
  <si>
    <t>I was pretty scared when entering the jungle, but so far so good</t>
  </si>
  <si>
    <t>jungle</t>
  </si>
  <si>
    <t>Quera (15)</t>
  </si>
  <si>
    <t xml:space="preserve">(10) Mojos </t>
  </si>
  <si>
    <t>pass 3740m; night 2337m</t>
  </si>
  <si>
    <t>foggy</t>
  </si>
  <si>
    <t>foggy, cloudy</t>
  </si>
  <si>
    <t>trail</t>
  </si>
  <si>
    <t>21 kg</t>
  </si>
  <si>
    <t>rivers</t>
  </si>
  <si>
    <t>, carry</t>
  </si>
  <si>
    <t>rivers, carry</t>
  </si>
  <si>
    <t>carry</t>
  </si>
  <si>
    <t>descent to lower jungle, walking with stick for snakes and with machette for jaguars; warmer evening, lots of mosquitoes after sunset; heard whistling, could be jaguar - sleep with machette under the head</t>
  </si>
  <si>
    <t>Mojos</t>
  </si>
  <si>
    <t xml:space="preserve">(22) Mojos </t>
  </si>
  <si>
    <t>night 1611m</t>
  </si>
  <si>
    <t>20 kg</t>
  </si>
  <si>
    <t>carry, village</t>
  </si>
  <si>
    <t>tent zip broke but I fixed it</t>
  </si>
  <si>
    <t>nice people in Mojos so I stayed - ate grapefruits and oranges and played volleyball</t>
  </si>
  <si>
    <t>nice people in Mojos so I stayed - ate grapefruits and oranges and played volleyball; they were shocked that I came solo and from this side, advised that now should be easier</t>
  </si>
  <si>
    <t xml:space="preserve">Tuichi </t>
  </si>
  <si>
    <t>pass 1105m; night 907m</t>
  </si>
  <si>
    <t>trail 33km; cross country 1km</t>
  </si>
  <si>
    <t>19 kg</t>
  </si>
  <si>
    <t xml:space="preserve">inflated mattress has a puncture </t>
  </si>
  <si>
    <t>had to blow my mattress couple of times at night; when descending I met group of engineers walking up with 15 mules; the trail was easy and well cleared; push myself to get to village as no sweets left; met strange American who is looking for gold, we cooked together</t>
  </si>
  <si>
    <t>had to blow my mattress couple of times at night; when descending I met group of engineers walking up with 15 mules; the trail was easy and well cleared; push myself to get to village as no sweets left; met strange American who is looking for gold, we cooked together; pretty warm night</t>
  </si>
  <si>
    <t>Tuichi</t>
  </si>
  <si>
    <t>2, 3, 4, 5</t>
  </si>
  <si>
    <t>Santa Cruz de Amen</t>
  </si>
  <si>
    <t>pass 2000m; night 1578m</t>
  </si>
  <si>
    <t>4WD 29km; trail 1km</t>
  </si>
  <si>
    <t>18 kg</t>
  </si>
  <si>
    <t>lost backpack rain cover when jungle bashing</t>
  </si>
  <si>
    <t>hospitality bed</t>
  </si>
  <si>
    <t>I've seen big cat on the road - thought it might be puma, but could be not; got to Bruno place with 10 young voluntary workers, nice atmosphere and hospitality with dinner and bed, river bath, mandarin fruit and wine; picked up my big bag here</t>
  </si>
  <si>
    <t>hospitality 32</t>
  </si>
  <si>
    <t>Santa Cruz</t>
  </si>
  <si>
    <t>crossing the river</t>
  </si>
  <si>
    <t xml:space="preserve">Apolo </t>
  </si>
  <si>
    <t>night 1460m</t>
  </si>
  <si>
    <t>4WD 18km; trail 1km</t>
  </si>
  <si>
    <t>7 kg</t>
  </si>
  <si>
    <t>village</t>
  </si>
  <si>
    <t>sent big bag by taxi and pick it up at hostel; later found a guide to get to San Jose; he said it need at least 10 days and I have to wait until Mon, finally agreed for Sun; had to pay Madidi NP entry fee; relaxed on internet cafe as nothing to do in town</t>
  </si>
  <si>
    <t>sent big bag by taxi and pick it up at hostel; later found a guide to get to San Jose; he said it need at least 10 days and I have to wait until Mon, finally agreed for Sun; asked the park director to take my bag to La Paz and post it to Rurre - he agreed; had to pay Madidi NP entry fee; relaxed on internet cafe as nothing to do in town</t>
  </si>
  <si>
    <t>Apolo</t>
  </si>
  <si>
    <t>NP fee; sending bag to Rurre</t>
  </si>
  <si>
    <t>Apolo</t>
  </si>
  <si>
    <t>Jungla Queara - Mojos</t>
  </si>
  <si>
    <t>Jungla Queara - Mojos</t>
  </si>
  <si>
    <t xml:space="preserve">Apolo </t>
  </si>
  <si>
    <t>Forced day off when waiting for the guide</t>
  </si>
  <si>
    <t>Queara (15)</t>
  </si>
  <si>
    <t>throw out smsrtwool socks</t>
  </si>
  <si>
    <t>throw out Icebreaker 150 shirt</t>
  </si>
  <si>
    <t>Machuca</t>
  </si>
  <si>
    <t>night 1544m</t>
  </si>
  <si>
    <t>night 1444m</t>
  </si>
  <si>
    <t>walking</t>
  </si>
  <si>
    <t>after sunset</t>
  </si>
  <si>
    <t>4WD 9km; trail 2km</t>
  </si>
  <si>
    <t>no load</t>
  </si>
  <si>
    <t>14 kg</t>
  </si>
  <si>
    <t>guide didn't come at 10am; reschedule for 1pm; making shopping; at 5:30pm we met again and he took my luggage by taxi and I walk to his home</t>
  </si>
  <si>
    <t>7, 8, 9</t>
  </si>
  <si>
    <t>NP fee; sending bag to Rurre; fixing backpack</t>
  </si>
  <si>
    <t>wozek</t>
  </si>
  <si>
    <t>fees</t>
  </si>
  <si>
    <t>bank fees</t>
  </si>
  <si>
    <t>hospitality 33</t>
  </si>
  <si>
    <t>10th</t>
  </si>
  <si>
    <t>3 Mayo (4)</t>
  </si>
  <si>
    <t>pass 1890m; night 1920m</t>
  </si>
  <si>
    <t xml:space="preserve">walking </t>
  </si>
  <si>
    <t>sunny; cloudy; little rainy</t>
  </si>
  <si>
    <t>trail</t>
  </si>
  <si>
    <t>4WD 8km; trail 2km</t>
  </si>
  <si>
    <t>carry</t>
  </si>
  <si>
    <t>wild camp - tent inside the building</t>
  </si>
  <si>
    <t>nice to watch how guide is packing up and looking for somewhere in the house stuff; slow walk with lots brakes, one for grapefruits and oranges; night in old school</t>
  </si>
  <si>
    <t>nice to watch how guide is packing up and looking for somewhere in the house stuff; slow walk with lots brakes, one for grapefruits and oranges; night in old school after firecamp</t>
  </si>
  <si>
    <t>tent in bus stop, school, dig machine, house and in ruins</t>
  </si>
  <si>
    <t>tent in bus stop, school, dig machine, abounded house and in ruins</t>
  </si>
  <si>
    <t xml:space="preserve">Jungle </t>
  </si>
  <si>
    <t>1890m</t>
  </si>
  <si>
    <t>(x) Mamacoma</t>
  </si>
  <si>
    <t>pass 2222m; night 1990m</t>
  </si>
  <si>
    <t>14 kg</t>
  </si>
  <si>
    <t xml:space="preserve">50 min waiting for the guide at morning; a bit machette working; early camp and bit of conversation </t>
  </si>
  <si>
    <t>Mamacoma (5)</t>
  </si>
  <si>
    <t>(12) Mamacoma</t>
  </si>
  <si>
    <t>night 1530m</t>
  </si>
  <si>
    <t>sunny</t>
  </si>
  <si>
    <t>trail 16km; cross country 1km</t>
  </si>
  <si>
    <t>13 kg</t>
  </si>
  <si>
    <t>rivers</t>
  </si>
  <si>
    <t>pants sleeves getting ripped off at bottom; top backpack with massive tear from jungle bashing</t>
  </si>
  <si>
    <t>all works fine until we left Mamacoma - trail was overgrown by vegetation; Augustino had a lot of work and I was afraid of being told - we are coming back, it's too hard to continue</t>
  </si>
  <si>
    <t>10th</t>
  </si>
  <si>
    <t>night 1517m</t>
  </si>
  <si>
    <t>night 1549m</t>
  </si>
  <si>
    <t>trail 7km; cross country 1km</t>
  </si>
  <si>
    <t>12 kg</t>
  </si>
  <si>
    <t xml:space="preserve">dehyrrera; vomiting </t>
  </si>
  <si>
    <t>guide didn't come at 10am; reschedule for 1pm; making shopping; at 5:30pm we met again and he took my luggage by taxi and I walk to his home; ate almost nothing for all day</t>
  </si>
  <si>
    <t>top backpack with massive tear from jungle bashing</t>
  </si>
  <si>
    <t>pants sleeves getting ripped off at bottom; top backpack with massive tear from jungle bashing</t>
  </si>
  <si>
    <t>pants sleeves getting ripped off at bottom</t>
  </si>
  <si>
    <t>pants sleeves getting ripping off at bottom</t>
  </si>
  <si>
    <t>guide worked hard to make the way through, I walked very easy behind</t>
  </si>
  <si>
    <t>guide worked hard to make the way through, I walked very easy behind; found small but dangerous snake on the path; set up tent on ants field and had a spider inside</t>
  </si>
  <si>
    <t xml:space="preserve">lots bites aching </t>
  </si>
  <si>
    <t>pass 1800m; night 1409m</t>
  </si>
  <si>
    <t>cloudy</t>
  </si>
  <si>
    <t>trail 6km; cross country 2km</t>
  </si>
  <si>
    <t>12 kg</t>
  </si>
  <si>
    <t xml:space="preserve">three holes in pants, one in tshirt </t>
  </si>
  <si>
    <t>hard walk with lots path lost; at night time we couldn't find trail either the river; camp without water and no cooking</t>
  </si>
  <si>
    <t>10th</t>
  </si>
  <si>
    <t>Esclabon Pass</t>
  </si>
  <si>
    <t>pass m; night 1547m</t>
  </si>
  <si>
    <t>cloudy; rainy</t>
  </si>
  <si>
    <t>trail 15km; cross country 2km</t>
  </si>
  <si>
    <t>trail 5km; cross country 3km</t>
  </si>
  <si>
    <t>trail 4km; cross country 4km</t>
  </si>
  <si>
    <t>trail 3km; cross country 5km</t>
  </si>
  <si>
    <t>trail 3km; cross country 5km</t>
  </si>
  <si>
    <t>11 kg</t>
  </si>
  <si>
    <t>11 kg</t>
  </si>
  <si>
    <t>found a path at morning and continuing losing it; raining and thunderstorms at night; raining during the day and in the camp</t>
  </si>
  <si>
    <t>found a path at morning and continuing losing it; raining and thunderstorms at night; raining during the day and in the camp; no drinking water at night</t>
  </si>
  <si>
    <t>raining and thunderstorms at night; found a path at morning and continuing losing it; raining during the day and in the camp; no drinking water at night</t>
  </si>
  <si>
    <t>pass 1586m; night 1547m</t>
  </si>
  <si>
    <t>10th.08</t>
  </si>
  <si>
    <t>night 1147m</t>
  </si>
  <si>
    <t>trail 5km; cross country 3km</t>
  </si>
  <si>
    <t>11 kg</t>
  </si>
  <si>
    <t>all night raining and wind; very late start due to rain; lost path a few times</t>
  </si>
  <si>
    <t>10th</t>
  </si>
  <si>
    <t>(10) San Jose</t>
  </si>
  <si>
    <t>night 524m</t>
  </si>
  <si>
    <t>sunny</t>
  </si>
  <si>
    <t>trail 7km; cross country 5km</t>
  </si>
  <si>
    <t>10 kg</t>
  </si>
  <si>
    <t>late start but path improved and we progressed well</t>
  </si>
  <si>
    <t xml:space="preserve">San Jose </t>
  </si>
  <si>
    <t>sunny</t>
  </si>
  <si>
    <t>trail 7km; cross country 1km</t>
  </si>
  <si>
    <t>10th kg</t>
  </si>
  <si>
    <t>10 kg</t>
  </si>
  <si>
    <t>village</t>
  </si>
  <si>
    <t>well at morning but get stuck on the river crossing</t>
  </si>
  <si>
    <t>(13) San Jose</t>
  </si>
  <si>
    <t>night 523m</t>
  </si>
  <si>
    <t>walking; rowing boat</t>
  </si>
  <si>
    <t>trail 10km; 4WD 2km; cross country 1km</t>
  </si>
  <si>
    <t>well at morning but get stuck on the river crossing for over 3 hours; seen first people since almost 8 days</t>
  </si>
  <si>
    <t xml:space="preserve">Jungle </t>
  </si>
  <si>
    <t xml:space="preserve">with Augustin </t>
  </si>
  <si>
    <t>Jungle</t>
  </si>
  <si>
    <t xml:space="preserve">with Augustin </t>
  </si>
  <si>
    <t>San Jose</t>
  </si>
  <si>
    <t>jungle guide and crossing the river</t>
  </si>
  <si>
    <t>Tumapasa (15)</t>
  </si>
  <si>
    <t>Rurrenabaque</t>
  </si>
  <si>
    <t>pass 825m; night 305m</t>
  </si>
  <si>
    <t>gravel 17km; 4WD 27km; trail 1km</t>
  </si>
  <si>
    <t>12 kg</t>
  </si>
  <si>
    <t>13 kg</t>
  </si>
  <si>
    <t>12 kg</t>
  </si>
  <si>
    <t>11 kg</t>
  </si>
  <si>
    <t>10 kg</t>
  </si>
  <si>
    <t>9 kg</t>
  </si>
  <si>
    <t>8 kg</t>
  </si>
  <si>
    <t>7 kg</t>
  </si>
  <si>
    <t>7 kg</t>
  </si>
  <si>
    <t>9 kg</t>
  </si>
  <si>
    <t>arranged two horses for morning ride to Tumapasa but they came just with one horse, guide supposed walk next to me - I left upset; invited Augustin for goodbye lunch; found internet so started walking late, almost at sunset; walked till 9pm to be able cover distance to Rurrenabaque just in one day</t>
  </si>
  <si>
    <t>Tumapasa</t>
  </si>
  <si>
    <t xml:space="preserve">Rurrenabaque </t>
  </si>
  <si>
    <t xml:space="preserve">Rurrenabaque </t>
  </si>
  <si>
    <t>night 209m</t>
  </si>
  <si>
    <t>cloudy; little rainy</t>
  </si>
  <si>
    <t>gravel; river</t>
  </si>
  <si>
    <t>8 kg</t>
  </si>
  <si>
    <t xml:space="preserve">didn't sleep well as skin rush and rain; had a problem to cross the river but finally Navy helped rowing me over; </t>
  </si>
  <si>
    <t>didn't sleep well as skin rush and rain; had a problem to cross the river but finally Navy helped rowing me over; 2 hours looking for backpacker with atmosphere and stayed in dorm; found Czuczi and Rony who had canoe for sale; went for a beer with English guy and Korean chick</t>
  </si>
  <si>
    <t>didn't sleep well as skin rush and rain; had a problem to cross the river but finally Navy helped rowing me over; 2 hours looking for backpacker with atmosphere and stayed in dorm; found Czuczi and Rony who had canoe for sale; first hot shower since Copacabana; went for a beer with English guy and Korean chick</t>
  </si>
  <si>
    <t xml:space="preserve">Czuczi didn't wait for me at his house and after told me to wait; after 2 hours of waiting I left and tried Rony 3.5m canoe - I bought it, went to carpenter to make a paddle; </t>
  </si>
  <si>
    <t>Czuczi didn't wait for me at his house and after told me to wait; after 2 hours of waiting I left and tried Rony 3.5m canoe - I bought it, went to carpenter to make a paddle; can't extend my visa</t>
  </si>
  <si>
    <t>Czuczi didn't wait for me at his house and after told me to wait; after 2 hours of waiting I left and tried Rony 3.5m canoe - I bought it, went to carpenter to make a paddle; can't extend my visa; washing and fixing the equipment</t>
  </si>
  <si>
    <t>Czuczi didn't wait for me at his house and after told me to wait; after 2 hours of waiting I left and tried Rony 3.5m canoe - I bought it and broke the fin straight; we fixed it and went to carpenter to make a paddle; can't extend my visa; washing and fixing the equipment</t>
  </si>
  <si>
    <t>21 Rurrenabaque</t>
  </si>
  <si>
    <t>21 Rurrenabaque</t>
  </si>
  <si>
    <t>Rurrenabaque</t>
  </si>
  <si>
    <t>washing</t>
  </si>
  <si>
    <t>10th</t>
  </si>
  <si>
    <t>place</t>
  </si>
  <si>
    <t>stage 15</t>
  </si>
  <si>
    <t xml:space="preserve"> </t>
  </si>
  <si>
    <t>Puerto Motor</t>
  </si>
  <si>
    <t>night 196m</t>
  </si>
  <si>
    <t>night 187m</t>
  </si>
  <si>
    <t>boat 1km; walking 4km; cycling 17km</t>
  </si>
  <si>
    <t>sunny</t>
  </si>
  <si>
    <t>river 1km; paved 7km; gravel 7km; 4WD 7km</t>
  </si>
  <si>
    <t>river 1km; paved 7km; gravel 8km; 4WD 6km</t>
  </si>
  <si>
    <t>no load</t>
  </si>
  <si>
    <t xml:space="preserve">village </t>
  </si>
  <si>
    <t>next to the shed with owner permission - under mosquito net</t>
  </si>
  <si>
    <t>canoe leaking when overloaded</t>
  </si>
  <si>
    <t>internet day; paddle not ready</t>
  </si>
  <si>
    <t xml:space="preserve">made sun protection for the boat; </t>
  </si>
  <si>
    <t xml:space="preserve">internet day; paddle not ready; dinner with Ron and religious discussion </t>
  </si>
  <si>
    <t>made sun protection for the boat; a lot shopping; dinner with English and Czech guys; bad news from Ewelina that the motor guys I had met in Copacabana had accident - Maks is dead, hard to believe</t>
  </si>
  <si>
    <t xml:space="preserve">3 hours shopping at the market; </t>
  </si>
  <si>
    <t>made sun protection for the boat; found a guide who looked at the canoe and agreed to go together for 4 days; a lot of shopping; dinner with English and Czech guys; bad news from Ewelina that the motor guys I had met in Copacabana had accident - Maks is dead, hard to believe</t>
  </si>
  <si>
    <t>3 hours shopping at the market, I think I bought too much due to guide instruction; moved boat closer to the hostel with guide; when met at 1pm ready to set off, he announced that this boat can't take two persons - day before and at morning he didn't see it; while he was sealing the boat I arranged with difficulty taxi for our heavy stuff and bicycle to follow taxi; we met several km behind town, Carlos was paddling himself and lightweight through cataracts; he didn't want to continue as announced the boat must be reinforced before future travel</t>
  </si>
  <si>
    <t>3 hours shopping at the market, I think I bought too much due to guide instruction; moved boat closer to the hostel with guide; when met at 1pm ready to set off, he announced that this boat can't take two persons - day before and at morning he didn't see it; while he was sealing the boat I arranged with difficulty taxi for our heavy stuff and bicycle to follow taxi; we met several km behind town, Carlos was paddling himself and lightweight through cataracts; he didn't want to continue as announced the boat must be reinforced before future travel; don't have best contact with him; mosquitoes almost ate me; first night under mosquito net</t>
  </si>
  <si>
    <t>canoe leaking when overloaded, Carlos sealed it</t>
  </si>
  <si>
    <t xml:space="preserve">Stage 15 Beni </t>
  </si>
  <si>
    <t>Canoe</t>
  </si>
  <si>
    <t>Canoe</t>
  </si>
  <si>
    <t>Stage 15 Beni</t>
  </si>
  <si>
    <t>mosquito net</t>
  </si>
  <si>
    <t>timberland</t>
  </si>
  <si>
    <t>mosquito net</t>
  </si>
  <si>
    <t>timberland</t>
  </si>
  <si>
    <t>mosquito net in timberland</t>
  </si>
  <si>
    <t>stage 15</t>
  </si>
  <si>
    <t>Rurrenabaque</t>
  </si>
  <si>
    <t>1, 2</t>
  </si>
  <si>
    <t>Puerto Motor</t>
  </si>
  <si>
    <t xml:space="preserve"> </t>
  </si>
  <si>
    <t>boat 700, paddle 180</t>
  </si>
  <si>
    <t>boat 700, paddle 180, parcel Australia 145</t>
  </si>
  <si>
    <t>cargo taxi to Puerto Motor 200</t>
  </si>
  <si>
    <t>boxers</t>
  </si>
  <si>
    <t>throw out wool boxers</t>
  </si>
  <si>
    <t>Puerto Limon (2)</t>
  </si>
  <si>
    <t>night 177m</t>
  </si>
  <si>
    <t>canoe 1km; walking 4km; cycling 17km</t>
  </si>
  <si>
    <t>canoe</t>
  </si>
  <si>
    <t>river</t>
  </si>
  <si>
    <t>canoe 80kg; equipment 20kg; food 60kg</t>
  </si>
  <si>
    <t>carry</t>
  </si>
  <si>
    <t>wild beach camp - tent</t>
  </si>
  <si>
    <t>lost long smartwool socks</t>
  </si>
  <si>
    <t>cut finger while preparing dinner</t>
  </si>
  <si>
    <t>I woke up my guide at 8am as it's hard to wait for him so long; packed my stuff on the canoe and at 9am woke him up second time - this time to let him know that I'm not going with him; he had his deposit so he was happy, same as me; went to canoe and sailed away alone on the big river; no dramas, attached umbrella this morning and it helped a lot; experimenting with current; sitting and standing while paddling; early camp but all prepared inc fire and dinner before mosquito attack after sunset; dragged almost whole canoe on the beach; hot inside the tent</t>
  </si>
  <si>
    <t>preparing</t>
  </si>
  <si>
    <t xml:space="preserve">preparing </t>
  </si>
  <si>
    <t>I woke up my guide at 8am as it's hard to wait for him so long; packed my stuff on the canoe and at 9am woke him up second time - this time to let him know that I'm not going with him; he had his deposit so he was happy, same as me; went to canoe and sailed away alone on the big river; no dramas, attached umbrella this morning and it helped a lot; experimenting with current; sitting and standing while paddling; filtering the water while on the river - 100 pushes every 30 min; early camp but all prepared inc fire and dinner before mosquito attack after sunset; dragged almost whole canoe on the beach; hot inside the tent</t>
  </si>
  <si>
    <t xml:space="preserve">sailboat </t>
  </si>
  <si>
    <t>38</t>
  </si>
  <si>
    <t>846/19 601/21; 334.75/450</t>
  </si>
  <si>
    <t>176/7</t>
  </si>
  <si>
    <t>846/19 881/36; 334.75/450</t>
  </si>
  <si>
    <t>846/19 881/36; 550.5/450</t>
  </si>
  <si>
    <t>846/19 881/36; 550.5/508</t>
  </si>
  <si>
    <t>on roads 44.5; off roads 24.5</t>
  </si>
  <si>
    <t>31</t>
  </si>
  <si>
    <t>846/19 881/36; 650.5/508</t>
  </si>
  <si>
    <t xml:space="preserve">canoe </t>
  </si>
  <si>
    <t>canoe</t>
  </si>
  <si>
    <t>day</t>
  </si>
  <si>
    <t>to Riberalta</t>
  </si>
  <si>
    <t>done</t>
  </si>
  <si>
    <t xml:space="preserve">avg </t>
  </si>
  <si>
    <t>days left</t>
  </si>
  <si>
    <t>160 kg</t>
  </si>
  <si>
    <t>5.7</t>
  </si>
  <si>
    <t>night 174m</t>
  </si>
  <si>
    <t>night 173m</t>
  </si>
  <si>
    <t>6.2</t>
  </si>
  <si>
    <t>6.2</t>
  </si>
  <si>
    <t>sunny, windy</t>
  </si>
  <si>
    <t>160 kg</t>
  </si>
  <si>
    <t>realized that I lost bandana a while ago</t>
  </si>
  <si>
    <t>I woke up my guide at 8am as it's hard to wait for him so long; packed my stuff on the canoe and at 9am woke him up second time - this time to let him know that I'm not going with him; he had his deposit so he was happy, same as me; went to canoe and sailed away alone on the big river; no dramas, attached umbrella this morning and it helped a lot; experimenting with current; sitting and standing while paddling; filtering the water while on the river - 100 pushes every 30 min; early camp but all prepared inc fire and dinner before mosquito attack after the sunset; dragged almost whole canoe on the beach; hot inside the tent</t>
  </si>
  <si>
    <t>better organised, but still some food and veggies get moisture; tried to stop for lunch but sunk in the mud - no break; listen to music during paddling; at evening I was so tired that I fell asleep before any job inside the tent</t>
  </si>
  <si>
    <t>early start; realized that I have to clean the ceramic filter for more effective work; found out that I can use solar charger to keep my GPS works all the time, so I know the distance perfectly; stuck in shallow water twice; reading, brushing my teeth during the canoe ride</t>
  </si>
  <si>
    <t>days in total</t>
  </si>
  <si>
    <t>km left</t>
  </si>
  <si>
    <t>days left</t>
  </si>
  <si>
    <t>km to Riberalta</t>
  </si>
  <si>
    <t>km done</t>
  </si>
  <si>
    <t>avg km</t>
  </si>
  <si>
    <t>cargo taxi to Puerto Motor 300</t>
  </si>
  <si>
    <t>canoe 1km; cycling 17km</t>
  </si>
  <si>
    <t xml:space="preserve">walking </t>
  </si>
  <si>
    <t>10th</t>
  </si>
  <si>
    <t>5.7</t>
  </si>
  <si>
    <t>night 169m</t>
  </si>
  <si>
    <t>sunny, cloudy, windy</t>
  </si>
  <si>
    <t>155 kg</t>
  </si>
  <si>
    <t>broke tent zip</t>
  </si>
  <si>
    <t>fixed tent zip; lost camera into the water - found it half an hour later</t>
  </si>
  <si>
    <t>fixed tent zip; forget machete from the camp; lost camera into the water - found it half an hour later</t>
  </si>
  <si>
    <t>very fast morning up to realized that I lost camera; searching for 15 min and then waited  next to the fast current - a</t>
  </si>
  <si>
    <t>very fast morning up to realized that I lost camera; searching for 15 min and then waited  next to the fast current - 6 min later something strange passed, I chased it - I was in shock, my camera floating in waterproof bag; unfortunately wet inside, I dry it for couple of days and will see if still works; stuck in shallows twice; so strong wind so I folded my umbrella; shared my dinner with fisherman who stopped for a chat; thunderstorm at night</t>
  </si>
  <si>
    <t>10th</t>
  </si>
  <si>
    <t>6.4</t>
  </si>
  <si>
    <t>night 168m</t>
  </si>
  <si>
    <t>c</t>
  </si>
  <si>
    <t>cloudy, rainy</t>
  </si>
  <si>
    <t>155 kg</t>
  </si>
  <si>
    <t>next to the house with owner permission - tent in the shed</t>
  </si>
  <si>
    <t>next to the house with owner permission - tent in shed</t>
  </si>
  <si>
    <t>fixed tent zip; lost camera into the water - found it half an hour later</t>
  </si>
  <si>
    <t>open waterproof bag  with smartphone accessories fell into the water</t>
  </si>
  <si>
    <t xml:space="preserve">raining all night but morning good; set off and soon started wind with rain and lightning; dropped into the water smartphone accessories while filming by smartphone; raining all day with on and off, folding umbrella and putting on poncho many times; no breaks and push hard to the village; no help when reloaded my stuff for 45 min but I got dry shed; lady asked for sweets to give her; no firecamp tonight, no cooperation with locals </t>
  </si>
  <si>
    <t>painful buttocks from long sitting</t>
  </si>
  <si>
    <t>raining all night but morning good; set off and soon started wind with rain and lightning; dropped into the water smartphone accessories while filming by smartphone; raining all day with on and off, folding umbrella and putting on poncho many times; no breaks and push hard to the village; no help when reloaded my stuff for 45 min but I got dry shed; lady asked for sweets to give her; no firecamp tonight, no cooperation with locals; most gears and me totally wet</t>
  </si>
  <si>
    <t>tent in bus stop, school, dig machine, abounded house, shed and in ruins</t>
  </si>
  <si>
    <t>day</t>
  </si>
  <si>
    <t>6.6</t>
  </si>
  <si>
    <t>night 167m</t>
  </si>
  <si>
    <t>150 kg</t>
  </si>
  <si>
    <t>150 kg</t>
  </si>
  <si>
    <t>310th</t>
  </si>
  <si>
    <t>6.1</t>
  </si>
  <si>
    <t>night 153m</t>
  </si>
  <si>
    <t>cloudy, sunny, windy</t>
  </si>
  <si>
    <t>150 kg</t>
  </si>
  <si>
    <t>raining till evening; couldn't make a fire at night, had to eat dehydrated food again; someone stopped next to my boat at night so I ran barefooted and step on machette - painful cut</t>
  </si>
  <si>
    <t>cut the foot sole</t>
  </si>
  <si>
    <t>very painful cut</t>
  </si>
  <si>
    <t>tear off my pants at back</t>
  </si>
  <si>
    <t>lost fingerless gloves</t>
  </si>
  <si>
    <t>raining till evening; couldn't make a fire at night, had to eat dehydrated food again; someone stopped next to my boat at night so I ran barefooted and step on machette - painful cut; windy and cold night</t>
  </si>
  <si>
    <t>struggled against the wind until it was tail wind and improved afternoon; my first caymans; while searching campsite a guy join me - he was chasing me for last 3 hours, going same direction with paddle - we continued together for an hour then camped; he didn't want anything from me</t>
  </si>
  <si>
    <t>5.4</t>
  </si>
  <si>
    <t>night 149m</t>
  </si>
  <si>
    <t>cloudy</t>
  </si>
  <si>
    <t>130 kg</t>
  </si>
  <si>
    <t>carry, village</t>
  </si>
  <si>
    <t>can't walk</t>
  </si>
  <si>
    <t>we started before 6am at dark; visited comunidad La Paz de Beni and got lunch, bananas, fish and eggs; Instead I sold them a lot of products for Rurre prices, cheaper then here; we continued and cooked the fish on the way; at evening we joined the canoes and he was navigating through the darkness; I can't walk as pain in the foot sole is huge</t>
  </si>
  <si>
    <t>5.8</t>
  </si>
  <si>
    <t>sunny, strong wind</t>
  </si>
  <si>
    <t>140 kg</t>
  </si>
  <si>
    <t xml:space="preserve">keep foot dry and small improvement </t>
  </si>
  <si>
    <t xml:space="preserve">, feet swallowed </t>
  </si>
  <si>
    <t xml:space="preserve">can't walk, feet swallowed </t>
  </si>
  <si>
    <t xml:space="preserve">two section with strong head wind - it turned around my canoe and three times the wind pushed me backward; we found delicious grapefruits and took a lot on the board; early camping as we were flat out after wind struggle </t>
  </si>
  <si>
    <t>10th</t>
  </si>
  <si>
    <t>6.4</t>
  </si>
  <si>
    <t>night 143m</t>
  </si>
  <si>
    <t>Pto Cavinas (30)</t>
  </si>
  <si>
    <t xml:space="preserve">(26) Pto Cavinas </t>
  </si>
  <si>
    <t>sunny</t>
  </si>
  <si>
    <t>135 kg</t>
  </si>
  <si>
    <t>fisherman woke me up at 2:20am, I thought it was a joke; we set off at 3am with two canoes tides together; I even could get mikrosleeps while he was watching but cold didn't let me much; whole day was relaxing easy going way with higher water and faster current; once we struggled against the wind and it turned us sideboard to the half meter waves, it was rocky and water was getting inside, luck we didn't flip over</t>
  </si>
  <si>
    <t xml:space="preserve">Sajama </t>
  </si>
  <si>
    <t xml:space="preserve">Beni </t>
  </si>
  <si>
    <t>fisherman woke me up at 2:20am, I thought it was a joke; we set off at 3am with two canoes tides together; I even could get mikrosleeps while he was watching but cold didn't let me much; whole day was relaxing easy going way with higher water and faster current; once we struggled against the wind and it turned us sideboard to the half meter waves, it was rocky and water was getting inside, luck we didn't flip over; no boats passed us, we have seen one person for whole day</t>
  </si>
  <si>
    <t>Sicuani</t>
  </si>
  <si>
    <t xml:space="preserve">Huynai </t>
  </si>
  <si>
    <t xml:space="preserve">Beni </t>
  </si>
  <si>
    <t>Sierra Nevada</t>
  </si>
  <si>
    <t xml:space="preserve">Beni </t>
  </si>
  <si>
    <t>Beni</t>
  </si>
  <si>
    <t>Baquedano</t>
  </si>
  <si>
    <t>Beni</t>
  </si>
  <si>
    <t>Beni</t>
  </si>
  <si>
    <t>10th</t>
  </si>
  <si>
    <t>Category 1</t>
  </si>
  <si>
    <t>Category 2</t>
  </si>
  <si>
    <t>Category 3</t>
  </si>
  <si>
    <t>Category 4</t>
  </si>
  <si>
    <t>Category 5</t>
  </si>
  <si>
    <t>Puerto de Ixiamas</t>
  </si>
  <si>
    <t>Puerto de Ixiamas (8)</t>
  </si>
  <si>
    <t>(30) Santa Anita</t>
  </si>
  <si>
    <t>(20) Santa Anita</t>
  </si>
  <si>
    <t>(43) Puerto de Ixiamas</t>
  </si>
  <si>
    <t xml:space="preserve">Rio Beni </t>
  </si>
  <si>
    <t>Santa Elena (3)</t>
  </si>
  <si>
    <t xml:space="preserve">(6) Canderalira </t>
  </si>
  <si>
    <t>Torno Azul (4)</t>
  </si>
  <si>
    <t>Pena Amarilla (10)</t>
  </si>
  <si>
    <t>7.0</t>
  </si>
  <si>
    <t>night 136m</t>
  </si>
  <si>
    <t>night 174m</t>
  </si>
  <si>
    <t>130 kg</t>
  </si>
  <si>
    <t>lost washer from water filter</t>
  </si>
  <si>
    <t>fisherman woke me up at 2:20am, I thought it was a joke; we set off at 3am with two canoes tides together; I even could get mikrosleeps while he was watching but cold didn't let me much; whole day was relaxing easy going way with higher water and faster current; once we struggled against the wind and it turned us sideboard to the half meter waves, it was rocky and water was getting inside, luck we didn't flip over; no boats passed us, we have seen one person for the whole day</t>
  </si>
  <si>
    <t>we started just after 2am and he was navigating while I was resting but cold; we entered small river to San Jose where fisherman caught a transport and I was continuing myself; I gave him many things inc. my old boots; after lunch I realized that I'm able to beat 100km mark and got crazy paddling; unfortunately I couldn't find beach for camping and I was going blind but finally found a beach</t>
  </si>
  <si>
    <t>we started just after 2am and he was navigating while I was resting but cold; we entered small river to San Jose where fisherman caught a transport and I was continuing myself; I gave him many things inc. my old boots; after lunch I realized that I'm able to beat 100km mark and got crazy paddling; unfortunately I couldn't find beach for camping and I was going blind but finally found a beach in the night</t>
  </si>
  <si>
    <t xml:space="preserve">Beni </t>
  </si>
  <si>
    <t xml:space="preserve">Beni </t>
  </si>
  <si>
    <t>10th</t>
  </si>
  <si>
    <t xml:space="preserve">Monterey </t>
  </si>
  <si>
    <t xml:space="preserve">(52) Monterey </t>
  </si>
  <si>
    <t>7.8</t>
  </si>
  <si>
    <t>night 135m</t>
  </si>
  <si>
    <t>raining till evening; couldn't make a fire at night, had to eat dehydrated food again; pain in my foot sole; windy and cold night</t>
  </si>
  <si>
    <t>pain at foot sole</t>
  </si>
  <si>
    <t>very painful</t>
  </si>
  <si>
    <t>struggled against the wind until it was tail wind and improved afternoon; my first caymans; while searching campsite a guy join me - he was chasing me for the last 3 hours, going same direction with paddle - we continued together for an hour then camped; he didn't want anything from me</t>
  </si>
  <si>
    <t>almost no pain in the foot</t>
  </si>
  <si>
    <t xml:space="preserve">pants sleeves burned </t>
  </si>
  <si>
    <t>burns in right leg but no serious</t>
  </si>
  <si>
    <t xml:space="preserve">Riberalta </t>
  </si>
  <si>
    <t xml:space="preserve">Riberalta </t>
  </si>
  <si>
    <t>river, village pump</t>
  </si>
  <si>
    <t>125 kg</t>
  </si>
  <si>
    <t>125 kg</t>
  </si>
  <si>
    <t>little pain in the foot</t>
  </si>
  <si>
    <t>very good progress at morning; stopped for lunch in shady place but no good wood for firecamp - used alcohol for starting the fire and my hand with alcohol bottle caught a flame and when I was throwing bottle away some drops got on my pants and I stood in burning pants - it stopped after 5 sec but it was a bit of panic</t>
  </si>
  <si>
    <t>very good progress at morning; stopped for lunch in shady place but no good wood for firecamp - used alcohol for starting the fire and my hand with alcohol bottle caught a flame and when I was throwing bottle away some drops got on my pants and I stood in burning pants - it stopped after 5 sec but it was a bit of panic; pants are rubbish; woman who passed near gave me a fish; camera is finally dry but doesn't work</t>
  </si>
  <si>
    <t>burns in right leg but no serious; camera dry but broken</t>
  </si>
  <si>
    <t>burns in right leg but no serious</t>
  </si>
  <si>
    <t xml:space="preserve">pants sleeves burned; camera dry but broken </t>
  </si>
  <si>
    <t xml:space="preserve">Riberalta </t>
  </si>
  <si>
    <t xml:space="preserve">canoe, walking </t>
  </si>
  <si>
    <t>river, gravel and paved road</t>
  </si>
  <si>
    <t xml:space="preserve">(83) Riberalta </t>
  </si>
  <si>
    <t>8.0</t>
  </si>
  <si>
    <t>night 144m</t>
  </si>
  <si>
    <t>side 4km return trip to San Jose; Pena Amarilla (10)</t>
  </si>
  <si>
    <t>hostel bed</t>
  </si>
  <si>
    <t>hostel bed</t>
  </si>
  <si>
    <t>push to get to the town; asked man to guard my boat and took all stuff to the hostel - in two runs; nice plaza at night</t>
  </si>
  <si>
    <t xml:space="preserve">Riberalta </t>
  </si>
  <si>
    <t xml:space="preserve">sell  the canoa </t>
  </si>
  <si>
    <t xml:space="preserve">wioslo na charke I zap guardian </t>
  </si>
  <si>
    <t>stage 16</t>
  </si>
  <si>
    <t xml:space="preserve">Brazil 1$ = x real </t>
  </si>
  <si>
    <t xml:space="preserve">1,2 Riberalta </t>
  </si>
  <si>
    <t xml:space="preserve">1,2 </t>
  </si>
  <si>
    <t xml:space="preserve">Riberalta </t>
  </si>
  <si>
    <t xml:space="preserve">Guayanmarim </t>
  </si>
  <si>
    <t>10th</t>
  </si>
  <si>
    <t xml:space="preserve">skateboard </t>
  </si>
  <si>
    <t>there was no motor day in the town, looked like to my glory:) however, almost anything was closed so I didn't do much, spent half of the day in the room</t>
  </si>
  <si>
    <t>still pain in the foot</t>
  </si>
  <si>
    <t>still pain in the foot</t>
  </si>
  <si>
    <t>stage 16</t>
  </si>
  <si>
    <t xml:space="preserve">Riberalta </t>
  </si>
  <si>
    <t xml:space="preserve">Riberalta </t>
  </si>
  <si>
    <t>Guayanmirim</t>
  </si>
  <si>
    <t>night 144m</t>
  </si>
  <si>
    <t>night 127m</t>
  </si>
  <si>
    <t>preparation, walking</t>
  </si>
  <si>
    <t>skateboarding, walking</t>
  </si>
  <si>
    <t>skateboarding 4km, walking</t>
  </si>
  <si>
    <t>sunny</t>
  </si>
  <si>
    <t>paved</t>
  </si>
  <si>
    <t xml:space="preserve">paved </t>
  </si>
  <si>
    <t>5 kg</t>
  </si>
  <si>
    <t>villages</t>
  </si>
  <si>
    <t>carry</t>
  </si>
  <si>
    <t>skateboard's 3 wheels got off from their bearings</t>
  </si>
  <si>
    <t>little pain in one part of foot sole</t>
  </si>
  <si>
    <t xml:space="preserve">sold the canoe, cheap but one trip to the harbour only; carpenter was taking off the palets from the wooden stick - I paid him by dry meat and noodles; bought the skateboard; sent parcel to Australia with no more on use gear - extraordinary service in post office; </t>
  </si>
  <si>
    <t>sold the canoe, cheap but one trip to the harbour only; carpenter was taking off the palets from the wooden stick - I paid him by dry meat and noodles; bought the skateboard; sent parcel to Australia with gears no more in use  - extraordinary service in post office; should pack myself but got asleep on the bed early</t>
  </si>
  <si>
    <t xml:space="preserve">took all gears to the bus terminal and sent excess gear to border town; almost killed myself while trying </t>
  </si>
  <si>
    <t xml:space="preserve">swallow in foot has gone but both feet in pain from long walk on paved road in sandals </t>
  </si>
  <si>
    <t>took all gears to the bus terminal and sent excess gear to border town; almost killed myself while learning how to skateboarding; slow improvement; was going better and wheels started to get off from the bearings - they got stuck while riding and when the third one broke there was too hard to push - I gave skateboard to encountered man; pushing skateboard was very painful for the right quads and heart beats rating was pretty high - at 4pm I realized I'm out, too hot for high endurance; I drank 7 liters of liquids and was thirsty at night</t>
  </si>
  <si>
    <t>took all gears to the bus terminal and sent excess gear to border town; almost killed myself while learning how to skateboarding; slow improvement; was going better and wheels started to get off from the bearings - they got stuck while riding and when the third one broke there was too hard to push - I gave skateboard to encountered man; pushing skateboard was very painful for the right quads and heart beats rating was pretty high - at 4pm I realized I'm out, too hot for high endurance; I drank 7 liters of liquids and was thirsty at night; pushed myself for long hours night walk but feet were burning</t>
  </si>
  <si>
    <t>Stage 16</t>
  </si>
  <si>
    <t>took all gears to the bus terminal and sent excess gear to border town; almost killed myself while learning how to skateboarding; slow improvement; was going better and wheels started to get off from the bearings - they got stuck while riding and when the third one broke there was too hard to push - I gave skateboard to encountered man pneumonia km 29; pushing skateboard was very painful for the right quads and heart beats rating was pretty high - at 4pm I realized I'm out, too hot for high endurance; I drank 7 liters of liquids and was thirsty at night; pushed myself for long hours night walk but feet were burning</t>
  </si>
  <si>
    <t xml:space="preserve">with skateboard </t>
  </si>
  <si>
    <t xml:space="preserve">Walking with skateboard </t>
  </si>
  <si>
    <t xml:space="preserve">Skateboard </t>
  </si>
  <si>
    <t xml:space="preserve">Skateboard </t>
  </si>
  <si>
    <t>with load</t>
  </si>
  <si>
    <t>stage 16</t>
  </si>
  <si>
    <t>(44) Guayanmirim</t>
  </si>
  <si>
    <t>walking</t>
  </si>
  <si>
    <t xml:space="preserve">rainy; cloudy </t>
  </si>
  <si>
    <t>night 133m</t>
  </si>
  <si>
    <t>very big pain of both feet soles</t>
  </si>
  <si>
    <t xml:space="preserve">lightning at night and one flash stroke very close; wet and cold on morning hike; I had to stop every one or two km as the pain in feet soles was incredible - I made it in pain; looking for used bike but prices or quality were unacceptable </t>
  </si>
  <si>
    <t>canoe, walking 6km</t>
  </si>
  <si>
    <t>66</t>
  </si>
  <si>
    <t>walking 5km; cycling 14km</t>
  </si>
  <si>
    <t>sunny</t>
  </si>
  <si>
    <t>no load</t>
  </si>
  <si>
    <t>village</t>
  </si>
  <si>
    <t xml:space="preserve">organising and got tired of it; bought a bicycle - fixed gear, woman version, very used; spent the same amount for replacing parts and more in mechanic; bad news from Dave who said that I can't go from Manaus to Boa Vista as there is Indian Reserve; arranged paddling boat for tomorrow in main nave commander; in immigration got exit stamp but after discussion they cancelled it and I can leave tomorrow </t>
  </si>
  <si>
    <t>3,4</t>
  </si>
  <si>
    <t>bicycle, replace and spare parts</t>
  </si>
  <si>
    <t>Nova Mamore (33)</t>
  </si>
  <si>
    <t>16.2</t>
  </si>
  <si>
    <t>night 112m</t>
  </si>
  <si>
    <t>cycling 90km; rowing boat 2km</t>
  </si>
  <si>
    <t>sunny, cloudy, rainy</t>
  </si>
  <si>
    <t>paved, river</t>
  </si>
  <si>
    <t>17 kg</t>
  </si>
  <si>
    <t>flat tire</t>
  </si>
  <si>
    <t>flat tire - changed</t>
  </si>
  <si>
    <t>I showed up at 9am in navy commander - he organised all personally</t>
  </si>
  <si>
    <t>I showed up at 9am in navy commander - he organised all personally, boat, paddles, requiring fishermen, he took photos with me and sent motor boat escort with us, they were filming and taking more shots</t>
  </si>
  <si>
    <t>I showed up at 9am in navy commander - he organised all personally, boat, paddles, requiring fishermen, he took photos with me and sent motor boat escort with us, they were filming and taking more shots - very nice Bolivia last impression; in Brazil communicating language problem, I met nice or not people, very official at immigration; cargo company didn't agree to take my parcel to Manaus - more weight</t>
  </si>
  <si>
    <t>I showed up at 9am in navy commander - he organised all personally, boat, paddles, requiring fishermen, he took photos with me and sent motor boat escort with us, they were filming and taking more shots - very nice Bolivia last impression; in Brazil communicating language problem, I met nice or not people, very official at immigration; cargo company didn't agree to take my parcel to Manaus - more weight to carry, but started to eat the heaviest food; the air was going out from rear tire, I was pumping every 2-3 km, but when rain came I changed the tube; paved road in tragic conditions with multi deep holes; asked for setting up my tent and I got shed to myself</t>
  </si>
  <si>
    <t xml:space="preserve">Stage 16 Amazonia </t>
  </si>
  <si>
    <t xml:space="preserve">stage 16 Amazonia </t>
  </si>
  <si>
    <t>bicycle, replace and spare parts, fishermen with boat</t>
  </si>
  <si>
    <t xml:space="preserve">Brazil 1$ = 2.8 real </t>
  </si>
  <si>
    <t xml:space="preserve">Nova Mamore </t>
  </si>
  <si>
    <t>53 days 22.5 hours</t>
  </si>
  <si>
    <t>90 days 1.5 hour</t>
  </si>
  <si>
    <t xml:space="preserve">(114) Porto Velho </t>
  </si>
  <si>
    <t>Porto Velho</t>
  </si>
  <si>
    <t>15.6</t>
  </si>
  <si>
    <t>night 98m</t>
  </si>
  <si>
    <t xml:space="preserve">cycling </t>
  </si>
  <si>
    <t>sunny</t>
  </si>
  <si>
    <t>paved, gravel 2km</t>
  </si>
  <si>
    <t>23 kg</t>
  </si>
  <si>
    <t>22 kg</t>
  </si>
  <si>
    <t>hospitality - shed</t>
  </si>
  <si>
    <t xml:space="preserve">hospitality mattress </t>
  </si>
  <si>
    <t>flat tire front - changed</t>
  </si>
  <si>
    <t>flat tire rear - changed</t>
  </si>
  <si>
    <t xml:space="preserve">it could be my last day alive - driver idiot decided to take me over from the right side. When he horned on me I immediately turned right to give him more space in this narrow paved line with hundreds holes - as I turned I've seen by eye angle that yellow huge truck is just coming straight on me - quick turn left and we ran parallel just a few cm apart. I had a problem to keep straight and was worried to not fall under the wheels; driver showed sorry sign by hand from the window, he even didn't stop; </t>
  </si>
  <si>
    <t xml:space="preserve">it could be my last day alive - driver idiot decided to take me over from the right side. When he horned on me I immediately turned right to give him more space in this narrow paved line with hundreds holes - as I turned I've seen by eye angle that yellow huge truck is just coming straight on me - quick turn left and we ran parallel just a few cm apart. I had a problem to keep straight and was worried to not fall under the wheels; driver showed sorry sign by hand from the window, he even didn't stop; I was very lucky I survived; </t>
  </si>
  <si>
    <t>I showed up at 9am in navy commander - he organised all personally, boat, paddles, requiring fishermen, he took photos with me and sent motor boat escort with us, they were filming and taking more shots - very nice Bolivia last impression; in Brazil communicating language problem, I met nice or not people, very official at immigration; cargo company didn't agree to take my parcel to Manaus - more weight to carry, but started to eat the heaviest food; the air was going out from rear tire, I was pumping every 2-3 km, but when rain came I changed the tube; paved road in tragic conditions with multi deep holes; asked for setting up my tent and I got shed to myself; rain, wind and thunderstorm at night</t>
  </si>
  <si>
    <t>it could be my last day alive - driver idiot decided to take me over from the right side. When he horned on me I immediately turned right to give him more space in this narrow paved line with hundreds holes - as I turned I've seen by eye angle that yellow huge truck is just coming straight on me - quick turn left and we ran parallel just a few cm apart. I had a problem to keep straight and was worried to not fall under the wheels; driver showed sorry sign by hand from the window, he even didn't stop; I was very lucky I survived; tires - rear one was flat at morning but pumped twice and served ok, front flat tire as I override thumb tick; first asked man for setting up my tent agreed and offered upgrading to room with light and shower</t>
  </si>
  <si>
    <t>hospitality 35</t>
  </si>
  <si>
    <t>Titicaca</t>
  </si>
  <si>
    <t xml:space="preserve">Jungle </t>
  </si>
  <si>
    <t xml:space="preserve">Beni </t>
  </si>
  <si>
    <t xml:space="preserve">Amazonia </t>
  </si>
  <si>
    <t>Porto Velho</t>
  </si>
  <si>
    <t>sell  the canoa 200</t>
  </si>
  <si>
    <t>15.5</t>
  </si>
  <si>
    <t>night 100m</t>
  </si>
  <si>
    <t xml:space="preserve">paved </t>
  </si>
  <si>
    <t>21 kg</t>
  </si>
  <si>
    <t>hospitality bed</t>
  </si>
  <si>
    <t>flat tire rear - leaking very slowly</t>
  </si>
  <si>
    <t>pushed hard to reach Porto Velho before sunset, had to pump rear tire every 1 hour; pushed bike uphill twice; problem to call couchsurfing host but ice cream street sell man gave me his mobile; host arrived and I cycle to his home 7km; nice guy Homely, good conversation and feel welcome; used wifi a lot</t>
  </si>
  <si>
    <t>cycling; push bicycle 1km</t>
  </si>
  <si>
    <t>7 (2)</t>
  </si>
  <si>
    <t>hospitality 37</t>
  </si>
  <si>
    <t>66.8/6.85=</t>
  </si>
  <si>
    <t>66.8/6.85</t>
  </si>
  <si>
    <t xml:space="preserve">Guayanmarim Bol </t>
  </si>
  <si>
    <t>Bra</t>
  </si>
  <si>
    <t>Nova Mamore Bra</t>
  </si>
  <si>
    <t>Porto Velho (83)</t>
  </si>
  <si>
    <t>Porto Velho (80)</t>
  </si>
  <si>
    <t>resting</t>
  </si>
  <si>
    <t xml:space="preserve">cycling; rowing boat 3 km </t>
  </si>
  <si>
    <t xml:space="preserve">sunny; cloudy </t>
  </si>
  <si>
    <t>paved; river 3km; gravel 2km</t>
  </si>
  <si>
    <t xml:space="preserve">night </t>
  </si>
  <si>
    <t>19 kg</t>
  </si>
  <si>
    <t xml:space="preserve">village </t>
  </si>
  <si>
    <t xml:space="preserve">next to the house with owner permission - tent </t>
  </si>
  <si>
    <t>flat tire rear - leaking very slowly; pedal broke</t>
  </si>
  <si>
    <t xml:space="preserve">new pedal broke; </t>
  </si>
  <si>
    <t>new pedal broke; lost cycle  computer into the river</t>
  </si>
  <si>
    <t>buttocks in pain</t>
  </si>
  <si>
    <t xml:space="preserve">all day for myself; got a lot of help regarding the Indian Reserve; working online; </t>
  </si>
  <si>
    <t xml:space="preserve">after couchsurfing host came back from work we talk a bit and I set off; lucky to find fisherman who took me on the second shore with paddles; continue on road - good speed but rain forced me for earlier camping; </t>
  </si>
  <si>
    <t>fixed tire</t>
  </si>
  <si>
    <t>7, 8</t>
  </si>
  <si>
    <t>crossing Rio Madeira; new pedals, tube, stand</t>
  </si>
  <si>
    <t>crossing Rio Madeira; new pedals, tube, stand and seat soft cover</t>
  </si>
  <si>
    <t>Huimata (32)</t>
  </si>
  <si>
    <t xml:space="preserve">night </t>
  </si>
  <si>
    <t>sunny, cloudy, rainy</t>
  </si>
  <si>
    <t>paved; gravel 9km</t>
  </si>
  <si>
    <t>19 kg</t>
  </si>
  <si>
    <t xml:space="preserve">totally flat, paved, no wind - good progress; at the end of the day the paved surface ended and rain came, I fell once into the red mud; totally wet arrived on intersection where small shop owner let me set up my tent </t>
  </si>
  <si>
    <t xml:space="preserve">totally flat, paved, no wind - good progress; at the end of the day the paved surface ended and rain came, I fell once into the red mud; totally wet arrived on intersection where small shop owner let me set up my tent on her terrace </t>
  </si>
  <si>
    <t>BR 319</t>
  </si>
  <si>
    <t xml:space="preserve">totally flat, paved, no wind - good progress; pedal almost out of order; at the end of the day the paved surface ended and rain came, I fell once into the red mud; totally wet arrived on intersection where small shop owner let me set up my tent on her terrace </t>
  </si>
  <si>
    <t>night 70m</t>
  </si>
  <si>
    <t>night 83m</t>
  </si>
  <si>
    <t>night 48m</t>
  </si>
  <si>
    <t>sunny</t>
  </si>
  <si>
    <t>paved 40km; 4WD 95km</t>
  </si>
  <si>
    <t>paved; 4WD 9km</t>
  </si>
  <si>
    <t>18 kg</t>
  </si>
  <si>
    <t>abounded house - tent</t>
  </si>
  <si>
    <t>plastic part of pedal completely out</t>
  </si>
  <si>
    <t>when paved road terminated the red mud make it very difficult, hard even to push bicycle; track in terrible condition but after the village at noon no car passed me</t>
  </si>
  <si>
    <t>Shopping cart</t>
  </si>
  <si>
    <t>tent in bus stop, school, dig machine, abounded house x2, shed and in ruins</t>
  </si>
  <si>
    <t xml:space="preserve">tooth brush </t>
  </si>
  <si>
    <t>underwear</t>
  </si>
  <si>
    <t>pedal</t>
  </si>
  <si>
    <t xml:space="preserve">fixing </t>
  </si>
  <si>
    <t>night 56m</t>
  </si>
  <si>
    <t>BR319</t>
  </si>
  <si>
    <t xml:space="preserve">sunny </t>
  </si>
  <si>
    <t>paved 30km; 4WD 80km</t>
  </si>
  <si>
    <t>18 kg</t>
  </si>
  <si>
    <t>village, river</t>
  </si>
  <si>
    <t>carry</t>
  </si>
  <si>
    <t>left pedal replaced, right broke - replaced too</t>
  </si>
  <si>
    <t>less pain</t>
  </si>
  <si>
    <t xml:space="preserve">stopped </t>
  </si>
  <si>
    <t>left pedal replaced, right broke - replaced too; lost the knife</t>
  </si>
  <si>
    <t>stopped at second house for the water and got left pedal too; it was the last house I've seen today; 4 groups of cars passed me for whole day</t>
  </si>
  <si>
    <t>830km</t>
  </si>
  <si>
    <t>try</t>
  </si>
  <si>
    <t xml:space="preserve">swimming </t>
  </si>
  <si>
    <t xml:space="preserve">climbing </t>
  </si>
  <si>
    <t xml:space="preserve">ice climbing </t>
  </si>
  <si>
    <t>rowing boat</t>
  </si>
  <si>
    <t>hours</t>
  </si>
  <si>
    <t xml:space="preserve">total </t>
  </si>
  <si>
    <t>active hours</t>
  </si>
  <si>
    <t>%</t>
  </si>
  <si>
    <t xml:space="preserve">Percentage of total use in time  of each activity </t>
  </si>
  <si>
    <t>included 5 stage</t>
  </si>
  <si>
    <t>night 36m</t>
  </si>
  <si>
    <t>sunny</t>
  </si>
  <si>
    <t>paved 20km; 4WD 90km</t>
  </si>
  <si>
    <t>17 kg</t>
  </si>
  <si>
    <t xml:space="preserve">asking people </t>
  </si>
  <si>
    <t>asking people, river</t>
  </si>
  <si>
    <t>hostel bed</t>
  </si>
  <si>
    <t>buttocks ok</t>
  </si>
  <si>
    <t xml:space="preserve"> </t>
  </si>
  <si>
    <t>stopped at second house for the water and got left pedal too; it was the last house I've seen today; 4 groups of cars passed me for the whole day</t>
  </si>
  <si>
    <t>all with ants when woke up, especially my sandals; enjoyed the ride but terrible surface; snake crossing the road, jumping monkeys; nice locals and encounter people on the road; met guys from yesterday with car problem; stayed at posada as it was time for camping</t>
  </si>
  <si>
    <t>940km</t>
  </si>
  <si>
    <t>h time</t>
  </si>
  <si>
    <t>km</t>
  </si>
  <si>
    <t>kayak</t>
  </si>
  <si>
    <t xml:space="preserve">cycling </t>
  </si>
  <si>
    <t xml:space="preserve">wheelbarrow </t>
  </si>
  <si>
    <t>packraft</t>
  </si>
  <si>
    <t>walk</t>
  </si>
  <si>
    <t>packraft</t>
  </si>
  <si>
    <t>night 30m</t>
  </si>
  <si>
    <t>sunny</t>
  </si>
  <si>
    <t>paved 30km; 4WD 80km; gravel 10km</t>
  </si>
  <si>
    <t>16 kg</t>
  </si>
  <si>
    <t xml:space="preserve">village </t>
  </si>
  <si>
    <t>construction site - tent</t>
  </si>
  <si>
    <t>buttocks pain again</t>
  </si>
  <si>
    <t>all with ants when woke up, especially my sandals; enjoyed the ride but terrible surface; snake crossing the road, jumping monkeys; nice locals and encounter people on the road; met guys from yesterday with car problem; stayed at posada as it was time for camping; bath in the river</t>
  </si>
  <si>
    <t>road improved after half day; had to cross river by rowing boat - pay as much you want; small shop next to road - after buying one drink I got fruit, cold water and dinner; found church in construction for night</t>
  </si>
  <si>
    <t>paved 20km; 4WD 93km</t>
  </si>
  <si>
    <t>tent in bus stop, school, dig machine, abounded house x2, shed, construction site and in ruins</t>
  </si>
  <si>
    <t xml:space="preserve">Tupana </t>
  </si>
  <si>
    <t xml:space="preserve">(43) Manaus </t>
  </si>
  <si>
    <t>Manaus</t>
  </si>
  <si>
    <t>night 25m</t>
  </si>
  <si>
    <t>cycling, rowing boat</t>
  </si>
  <si>
    <t>cycling, rowing boat 300m</t>
  </si>
  <si>
    <t>sunny</t>
  </si>
  <si>
    <t>paved</t>
  </si>
  <si>
    <t>18 kg</t>
  </si>
  <si>
    <t>17 kg</t>
  </si>
  <si>
    <t>17 kg</t>
  </si>
  <si>
    <t>lost the knife</t>
  </si>
  <si>
    <t>road improved so my distance too; more populated area; had to put my sleeping mat over the seat</t>
  </si>
  <si>
    <t>charging through solar panel seems not right</t>
  </si>
  <si>
    <t>Manaus</t>
  </si>
  <si>
    <t>9...16</t>
  </si>
  <si>
    <t>9...15</t>
  </si>
  <si>
    <t>16, 17</t>
  </si>
  <si>
    <t>cycling, canoe 12km</t>
  </si>
  <si>
    <t>paved 30km; 4WD 80km; gravel 10km; river &lt;1km</t>
  </si>
  <si>
    <t>paved 52km; river 12km</t>
  </si>
  <si>
    <t>16 km</t>
  </si>
  <si>
    <t>16 kg</t>
  </si>
  <si>
    <t xml:space="preserve">village </t>
  </si>
  <si>
    <t xml:space="preserve">Manaus </t>
  </si>
  <si>
    <t xml:space="preserve">night </t>
  </si>
  <si>
    <t>hostel bed</t>
  </si>
  <si>
    <t>hired canoe for crossing the Amazon River, but current pushed me away from the city; cycled there in big traffic; nice hostel recommended by David runner</t>
  </si>
  <si>
    <t>hired canoe for crossing the Amazon River, but current pushed me away from the city; cycled there in big traffic; nice hostel recommended by David runner; shower, washing, using kitchen</t>
  </si>
  <si>
    <t>hire canoe for crossing Amazon River</t>
  </si>
  <si>
    <t xml:space="preserve">Brazil 1$ = 2.3 real </t>
  </si>
  <si>
    <t>ff</t>
  </si>
  <si>
    <t>pedal boat</t>
  </si>
  <si>
    <t xml:space="preserve">skateboarding </t>
  </si>
  <si>
    <t>skateboard</t>
  </si>
  <si>
    <t>socks</t>
  </si>
  <si>
    <t xml:space="preserve">rollerskaters 340, running shoes 200, socks 11, </t>
  </si>
  <si>
    <t>stage 17</t>
  </si>
  <si>
    <t xml:space="preserve">Manaus </t>
  </si>
  <si>
    <t>Manaus</t>
  </si>
  <si>
    <t>Manaus</t>
  </si>
  <si>
    <t>cycling, walking, rollerskating</t>
  </si>
  <si>
    <t>sunny</t>
  </si>
  <si>
    <t>paved</t>
  </si>
  <si>
    <t>hostel bed</t>
  </si>
  <si>
    <t>preparing, obtaining permissions to cross Indian Reserve, bought rollerskaters and practice stopping</t>
  </si>
  <si>
    <t xml:space="preserve">preparing, obtaining permissions to cross Indian Reserve, </t>
  </si>
  <si>
    <t>bought rollerskaters and practice stopping</t>
  </si>
  <si>
    <t>cycling 25km, walking 8km, rollerskating 2km</t>
  </si>
  <si>
    <t>bought rollerskaters and practice stopping; bought running shoes</t>
  </si>
  <si>
    <t>preparing, obtaining permissions to cross Indian Reserve</t>
  </si>
  <si>
    <t xml:space="preserve">Stage 17 </t>
  </si>
  <si>
    <t>Skaterollers</t>
  </si>
  <si>
    <t>with load</t>
  </si>
  <si>
    <t>no load</t>
  </si>
  <si>
    <t>Skaterollers</t>
  </si>
  <si>
    <t>Skaterollers</t>
  </si>
  <si>
    <t>Skaterollers with load</t>
  </si>
  <si>
    <t xml:space="preserve">Skaterollers no load </t>
  </si>
  <si>
    <t>17.4</t>
  </si>
  <si>
    <t>night 79m</t>
  </si>
  <si>
    <t xml:space="preserve">(10) Presidente </t>
  </si>
  <si>
    <t>cycling</t>
  </si>
  <si>
    <t>cloudy, sunny</t>
  </si>
  <si>
    <t>paved</t>
  </si>
  <si>
    <t>18 kg</t>
  </si>
  <si>
    <t>asking people</t>
  </si>
  <si>
    <t>front basket not holding properly</t>
  </si>
  <si>
    <t>bought USD at morning, watched few YouTube movies about rollerskating downhill; up and down all the time, too steep for my heavy fixie</t>
  </si>
  <si>
    <t>Stage 17</t>
  </si>
  <si>
    <t>stage 17</t>
  </si>
  <si>
    <t xml:space="preserve">Manaus </t>
  </si>
  <si>
    <t>1,2</t>
  </si>
  <si>
    <t>place</t>
  </si>
  <si>
    <t>BR 174</t>
  </si>
  <si>
    <t>(10) Presidente F</t>
  </si>
  <si>
    <t>(3) South Reserve Gate</t>
  </si>
  <si>
    <t>night 47m</t>
  </si>
  <si>
    <t>cycling; pushing the bicycle 3km</t>
  </si>
  <si>
    <t>cycling; pushing the bicycle 6km</t>
  </si>
  <si>
    <t>sunny</t>
  </si>
  <si>
    <t>asking people, shop</t>
  </si>
  <si>
    <t>rear rack broken - temporary fixed</t>
  </si>
  <si>
    <t xml:space="preserve">front basket not holding properly - temporary fixed </t>
  </si>
  <si>
    <t xml:space="preserve">pretty hot, once seen 43°C; luggage sliding on one side as rack holding pole broke; a lot of short but steep hills, pushed the bike on them; arrived to the gate of reserve, they kicked me out back to the village, but seems it won't be a problem tomorrow morning; </t>
  </si>
  <si>
    <t>pretty hot, once seen 43°C; luggage sliding on one side as rack holding pole broke; a lot of short but steep hills, pushed the bike on them; arrived to the gate of reserve, they kicked me out back to the village, but seems it won't be a problem tomorrow morning; I set wild camp but 20 min later changed my mind and back a bit more but got a place to stay next to restaurant and got a shower!</t>
  </si>
  <si>
    <t>3,4</t>
  </si>
  <si>
    <t>(10) Presidente Figueiredo</t>
  </si>
  <si>
    <t>Villa Jundia (9)</t>
  </si>
  <si>
    <t>night 64m</t>
  </si>
  <si>
    <t>cycling 124km; pushing the bicycle 3km; rollerskating 9km</t>
  </si>
  <si>
    <t xml:space="preserve">18 kg cycling; 4 kg rollerskating </t>
  </si>
  <si>
    <t>other side of rear rack broken - temporary fixed</t>
  </si>
  <si>
    <t>cramps in hands that they look broken</t>
  </si>
  <si>
    <t xml:space="preserve">I was at gate at 6am already after breakfast; got into the reserve where is not allowed to take photos, film, stay overnight and even to stop; I pushed hard for 7.5 hours with few express brakes for drink or food, </t>
  </si>
  <si>
    <t>I was at gate at 6am already after breakfast; got into the reserve where is not allowed to take photos, film, stay overnight and even to stop; I pushed hard for 7.5 hours with few express brakes for drink or food, but the rack broke and I had to fix it quickly and good, otherwise weight was sitting on the tire; in village after drinking and eating people helped me to organise bicycle transport; at the beginning bus driver said it can't be done, at the end all ok plus shower at his home; I decided to do one hour rollerskating at evening; pretty hard but flat sections ok, going downhill I lost control and it was a bit too fast; lovely wide and new paved road</t>
  </si>
  <si>
    <t>Reserve north</t>
  </si>
  <si>
    <t xml:space="preserve">bicycle to Roiranapolis </t>
  </si>
  <si>
    <t>Villa do Equador (25)</t>
  </si>
  <si>
    <t>night 70m</t>
  </si>
  <si>
    <t>rollerskating; walking 2km</t>
  </si>
  <si>
    <t>4 kg</t>
  </si>
  <si>
    <t>pain in feet</t>
  </si>
  <si>
    <t>raining at night and had to set up fly sheet; crossed equator; longer brake at village; last hour couldn't find a house for drinking water; very sweating in the tent</t>
  </si>
  <si>
    <t xml:space="preserve">Equador </t>
  </si>
  <si>
    <t>cycling 125km; pushing the bicycle 3km; rollerskating 9km</t>
  </si>
  <si>
    <t>Vila do Equador (25)</t>
  </si>
  <si>
    <t>Vila Jundia (9)</t>
  </si>
  <si>
    <t>Vila Colina Nueva ()</t>
  </si>
  <si>
    <t xml:space="preserve"> </t>
  </si>
  <si>
    <t xml:space="preserve">Roarima </t>
  </si>
  <si>
    <t>Vila Nova Colina ()</t>
  </si>
  <si>
    <t xml:space="preserve">Rorainopolis </t>
  </si>
  <si>
    <t>Vila Nova Colina (18)</t>
  </si>
  <si>
    <t>night 84m</t>
  </si>
  <si>
    <t>rollerskating; walking 1km</t>
  </si>
  <si>
    <t xml:space="preserve">skateboard </t>
  </si>
  <si>
    <t xml:space="preserve">skateboard </t>
  </si>
  <si>
    <t>rollerskate</t>
  </si>
  <si>
    <t>rollerskate</t>
  </si>
  <si>
    <t>sunny</t>
  </si>
  <si>
    <t>one wheel from rollerskate got off</t>
  </si>
  <si>
    <t>pain in feet</t>
  </si>
  <si>
    <t>after very sweaty uncomfortable night set off to find out that it's hard to push; once one of the wheel fell off completely it was much smoother again; longer brake for lunch and internet in the village, met to hitchhikers and set off late afternoon; not the best paved section; asked for tent and got room, washing possibility, offered the dinner (already had my dehydration)</t>
  </si>
  <si>
    <t>after very sweaty uncomfortable night set off to find out that it's hard to push; once one of the wheel fell off completely it was much smoother again; longer brake for lunch and internet in the village, met to hitchhikers and set off late afternoon; not the best paved section; asked for tent (set it up and packed later on) and got room, washing possibility, offered the dinner (already had my dehydration)</t>
  </si>
  <si>
    <t>hospitality 38</t>
  </si>
  <si>
    <t>Vila Nova Colina</t>
  </si>
  <si>
    <t xml:space="preserve">Roarima </t>
  </si>
  <si>
    <t xml:space="preserve">Roraima </t>
  </si>
  <si>
    <t xml:space="preserve">Stage 17 Roraima </t>
  </si>
  <si>
    <t xml:space="preserve">Stage 17 Roraima </t>
  </si>
  <si>
    <t xml:space="preserve">(22) Rorainopolis </t>
  </si>
  <si>
    <t xml:space="preserve">Novo Paraíso </t>
  </si>
  <si>
    <t>night 81m</t>
  </si>
  <si>
    <t>rollerskating 18km; walking 5km; cycling 34km</t>
  </si>
  <si>
    <t xml:space="preserve">cloudy; rainy </t>
  </si>
  <si>
    <t xml:space="preserve">3 kg roller; 18 kg cycling </t>
  </si>
  <si>
    <t>shops</t>
  </si>
  <si>
    <t xml:space="preserve">village </t>
  </si>
  <si>
    <t>fixed front basket and rear rack, wheels from rollerskate fixed and oiled</t>
  </si>
  <si>
    <t>heavy rain at night so I was lucky to get room for the night; late start due to rain but got wet anyway; reached village early, at 10am, so after lunch I changed my mind, picked up my bicycle and set off to the next village - no internet there, but I went to fix bicycle and rollerskates and did laundry; sent bicycle to the next village 120km away</t>
  </si>
  <si>
    <t xml:space="preserve">Novo Paraíso </t>
  </si>
  <si>
    <t>bike fixing and sending</t>
  </si>
  <si>
    <t xml:space="preserve">(15) Vila Petrolina </t>
  </si>
  <si>
    <t>rollerskating 18km; walking 5km; cycling 35km</t>
  </si>
  <si>
    <t>night 64m</t>
  </si>
  <si>
    <t>met 3 cyclists, gave me a coconut; one moment very bad surface so I walked; wanted do easy day but I can't stop pushing</t>
  </si>
  <si>
    <t>tent in bus stop, school, dig machine, abounded house x3, shed, construction site and in ruins</t>
  </si>
  <si>
    <t>night 59m</t>
  </si>
  <si>
    <t>met 3 cyclists, gave me a coconut; one moment very bad surface so I walked; wanted do easy day but I can't stop pushing hard; today new idea for the next trip came to my mind</t>
  </si>
  <si>
    <t>one wheel from rollerskate got off; lost the towel</t>
  </si>
  <si>
    <t>Caracari (10)</t>
  </si>
  <si>
    <t>rollerskate</t>
  </si>
  <si>
    <t>rollerskating</t>
  </si>
  <si>
    <t>rollerskating; walking 3km</t>
  </si>
  <si>
    <t>rollerskating; walking 4km</t>
  </si>
  <si>
    <t>finish on stage 15 inc.</t>
  </si>
  <si>
    <t>54</t>
  </si>
  <si>
    <t>sunny</t>
  </si>
  <si>
    <t>hospitality tent</t>
  </si>
  <si>
    <t xml:space="preserve">met other group of hippies cyclists; reach Caracari very early, my bicycle wasn't there yet; hotel too expensive so I left behind the town </t>
  </si>
  <si>
    <t>met other group of hippies cyclists; reach Caracari very early, my bicycle wasn't there yet; hotel too expensive so I left behind the town; shower at hospitality</t>
  </si>
  <si>
    <t>with skaterollers</t>
  </si>
  <si>
    <t>Walking with skaterollers</t>
  </si>
  <si>
    <t>met other group of hippies cyclists; reach Caracari very early, my bicycle wasn't there yet; hotel too expensive so I left behind the town; shower and dinner at hospitality</t>
  </si>
  <si>
    <t>hospitality 39</t>
  </si>
  <si>
    <t xml:space="preserve">Caracarai </t>
  </si>
  <si>
    <t xml:space="preserve">Caracarai </t>
  </si>
  <si>
    <t>Caracarai (10)</t>
  </si>
  <si>
    <t xml:space="preserve"> </t>
  </si>
  <si>
    <t xml:space="preserve">Boa Vista </t>
  </si>
  <si>
    <t>Boa Vista</t>
  </si>
  <si>
    <t>rollerskating 27km; cycling 102km</t>
  </si>
  <si>
    <t>the bus got me in the middle of the road, stopped and gave me bicycle; in the next town bearings broke - mechanic stopped his pool swim with children to help me out; continued fast and reached Boa Vista before sunset; called couchsurfer host which welcomed me at home with food and shower</t>
  </si>
  <si>
    <t xml:space="preserve">couldn't install gears on my bike frame; sent parcel to Australia and one to Venezuela border, so I can ride lightweight </t>
  </si>
  <si>
    <t>couldn't install gears on my bike frame; sent parcel to Australia and one to Venezuela border, so I can ride lightweight; skype day</t>
  </si>
  <si>
    <t>night 77m</t>
  </si>
  <si>
    <t>hospitality 41</t>
  </si>
  <si>
    <t>9 (3)</t>
  </si>
  <si>
    <t>11, 12</t>
  </si>
  <si>
    <t xml:space="preserve">Boa Vista </t>
  </si>
  <si>
    <t>sent parcel to Australia and Venezuela's border</t>
  </si>
  <si>
    <t xml:space="preserve">cycle computer </t>
  </si>
  <si>
    <t>sent parcel to Australia and Venezuela's border, bicycle fixing</t>
  </si>
  <si>
    <t xml:space="preserve">up to Boa Vista </t>
  </si>
  <si>
    <t>roller</t>
  </si>
  <si>
    <t xml:space="preserve">cycling </t>
  </si>
  <si>
    <t>walking</t>
  </si>
  <si>
    <t>met Lucas at cycling shop, he helped me to arrange the bike service, I got good price but had to wait several hours for fixing</t>
  </si>
  <si>
    <t>Boa Vista (100)</t>
  </si>
  <si>
    <t>. 7</t>
  </si>
  <si>
    <t>17.4</t>
  </si>
  <si>
    <t>Boa Vista (122)</t>
  </si>
  <si>
    <t>night 98m</t>
  </si>
  <si>
    <t xml:space="preserve">cycling </t>
  </si>
  <si>
    <t>6 kg</t>
  </si>
  <si>
    <t xml:space="preserve"> </t>
  </si>
  <si>
    <t>met Lucas at cycling shop, he helped me to arrange the bike service, I got good price but had to wait several hours for fixing; catch up with night ride</t>
  </si>
  <si>
    <t>11, 12, 13</t>
  </si>
  <si>
    <t xml:space="preserve">Pacaraima </t>
  </si>
  <si>
    <t>15,16</t>
  </si>
  <si>
    <t xml:space="preserve">Santa Elena </t>
  </si>
  <si>
    <t xml:space="preserve">Venezuela 1$ = 35 Bolivar </t>
  </si>
  <si>
    <t>Santa Elena (Venezuela)</t>
  </si>
  <si>
    <t>Santa Elena (Ven)</t>
  </si>
  <si>
    <t>stage 18</t>
  </si>
  <si>
    <t>stage 19</t>
  </si>
  <si>
    <t xml:space="preserve">Santa Elena </t>
  </si>
  <si>
    <t>Santa Elena</t>
  </si>
  <si>
    <t>cycling; pushing the bicycle 2km</t>
  </si>
  <si>
    <t>cloudy</t>
  </si>
  <si>
    <t>15.9</t>
  </si>
  <si>
    <t>pass 930m; night 880m</t>
  </si>
  <si>
    <t>early start, pushing hard and reach a border at 1pm; unfortunately there wasn't my sent bag yet, even worse as man from bus company told me that he arranged that they are sending it now with first minibus - I waited almost 5 hours and bad hasn't arrived, guy's phone was switched off; I left at night and one guy promised me to deliver my bag tomorrow; got great lodge to myself thanks to Edyta which I know through internet; pizza - new food after rice, rice, rice</t>
  </si>
  <si>
    <t xml:space="preserve">up to Santa Elena </t>
  </si>
  <si>
    <t>hospitality 43</t>
  </si>
  <si>
    <t>10 (4)</t>
  </si>
  <si>
    <t>26 days 8 hours</t>
  </si>
  <si>
    <t xml:space="preserve">26 days 8 hours </t>
  </si>
  <si>
    <t>26 days 8 hours</t>
  </si>
  <si>
    <t xml:space="preserve">Brazylian guy brought my luggage - I was very surprised; </t>
  </si>
  <si>
    <t>didn't feel well; right foot is swollen and painful with every step</t>
  </si>
  <si>
    <t>Brazylian guy brought my luggage - I was very surprised; organizing stuff, internet, barber shop, kebab, money exchange, laundry and bicycle on the top - paragliding (but I will put it to the next stage)</t>
  </si>
  <si>
    <t>stage 18</t>
  </si>
  <si>
    <t xml:space="preserve">Santa Elena </t>
  </si>
  <si>
    <t>cycling; pushing bicycle; paragliding</t>
  </si>
  <si>
    <t xml:space="preserve">start 1013m; </t>
  </si>
  <si>
    <t>sunny</t>
  </si>
  <si>
    <t>paved; 4WD; air</t>
  </si>
  <si>
    <t>cycling; pushing bicycle 1km; paragliding</t>
  </si>
  <si>
    <t>cycling 19km; pushing bicycle 1km; paragliding</t>
  </si>
  <si>
    <t>cycling 19km; pushing bicycle 1km; paragliding 7km</t>
  </si>
  <si>
    <t>paved 16km; 4WD 4km; air 7km</t>
  </si>
  <si>
    <t>Brazylian guy brought my luggage - I was very surprised; organizing stuff, internet, barber shop, kebab, money exchange, laundry and bicycle on the top - paragliding (but I will put it to the next stage); 16min in the air, ave. speed 25km/h; distance 7km</t>
  </si>
  <si>
    <t xml:space="preserve">paragliding </t>
  </si>
  <si>
    <t xml:space="preserve">paragliding </t>
  </si>
  <si>
    <t>no load</t>
  </si>
  <si>
    <t xml:space="preserve">Stage 18 Gran Sabana </t>
  </si>
  <si>
    <t xml:space="preserve">Paragliding </t>
  </si>
  <si>
    <t xml:space="preserve">Paragliding </t>
  </si>
  <si>
    <t>In the air</t>
  </si>
  <si>
    <t xml:space="preserve">Paragliding </t>
  </si>
  <si>
    <t>Air</t>
  </si>
  <si>
    <t>air</t>
  </si>
  <si>
    <t>1, 2</t>
  </si>
  <si>
    <t xml:space="preserve">Santa Elena </t>
  </si>
  <si>
    <t xml:space="preserve">Gran Sabana </t>
  </si>
  <si>
    <t>night 830m</t>
  </si>
  <si>
    <t>night 880m</t>
  </si>
  <si>
    <t>resting</t>
  </si>
  <si>
    <t>right foot starts in pain</t>
  </si>
  <si>
    <t>in pain</t>
  </si>
  <si>
    <t xml:space="preserve">pain and swollen </t>
  </si>
  <si>
    <t xml:space="preserve">swollen - start taking antibiotic </t>
  </si>
  <si>
    <t>less pain in foot</t>
  </si>
  <si>
    <t>preparations; evening went with Fran and Selomita outside for a pizza</t>
  </si>
  <si>
    <t xml:space="preserve">preparations; evening invited  Jonathan, Fran and Selomita out for a pizza; later met sister of couchsurfer from Boa Vista; nice live music in backpacker </t>
  </si>
  <si>
    <t>Google Earth preparations; photos backups and many small things to fix</t>
  </si>
  <si>
    <t>cycling 56km; pushing bicycle 1km; paragliding 7km</t>
  </si>
  <si>
    <t xml:space="preserve">Stage 18 Gran Sabana </t>
  </si>
  <si>
    <t>hospitality 45</t>
  </si>
  <si>
    <t>12 (4)</t>
  </si>
  <si>
    <t xml:space="preserve">Karamiri </t>
  </si>
  <si>
    <t xml:space="preserve">night </t>
  </si>
  <si>
    <t>17</t>
  </si>
  <si>
    <t>17.0</t>
  </si>
  <si>
    <t>cycling; pushing bicycle 3km</t>
  </si>
  <si>
    <t>cloudy</t>
  </si>
  <si>
    <t>paved</t>
  </si>
  <si>
    <t>18 kg</t>
  </si>
  <si>
    <t xml:space="preserve">villages </t>
  </si>
  <si>
    <t>villages</t>
  </si>
  <si>
    <t>hostel bed</t>
  </si>
  <si>
    <t xml:space="preserve">hard push and run from the raining clouds; nice hotel with reasonable price </t>
  </si>
  <si>
    <t xml:space="preserve">La Bomba </t>
  </si>
  <si>
    <t>bicycle to C.Bolivar prepaid</t>
  </si>
  <si>
    <t xml:space="preserve">Kamoiran </t>
  </si>
  <si>
    <t>Kavanayen</t>
  </si>
  <si>
    <t>pass 1286, 1391; night 1179m</t>
  </si>
  <si>
    <t>sunny, cloudy, tail wind</t>
  </si>
  <si>
    <t>night 1195m</t>
  </si>
  <si>
    <t>12.5</t>
  </si>
  <si>
    <t>pass 1390m; night 1195m</t>
  </si>
  <si>
    <t>paved 28km; 4WD 64km</t>
  </si>
  <si>
    <t>18 kg</t>
  </si>
  <si>
    <t>hard work on dirt track; got early to the village but locals were pretty lazy with any service</t>
  </si>
  <si>
    <t>Kuruay (7)</t>
  </si>
  <si>
    <t>night 980m</t>
  </si>
  <si>
    <t xml:space="preserve">walking </t>
  </si>
  <si>
    <t>sunny, cloudy</t>
  </si>
  <si>
    <t>gravel 2km; 4WD 21km; path 8km</t>
  </si>
  <si>
    <t>10 kg</t>
  </si>
  <si>
    <t>carry, rivers</t>
  </si>
  <si>
    <t>carry, village</t>
  </si>
  <si>
    <t>lost seat cover</t>
  </si>
  <si>
    <t>finally they dropped the price for canoe from Kamarata, so I could afford the price, however pretty expensive; sent bicycle to Santa Elena and start walking</t>
  </si>
  <si>
    <t>walking; canoe 50m</t>
  </si>
  <si>
    <t>Kavanayen</t>
  </si>
  <si>
    <t xml:space="preserve">sent bicycle back to Santa Elena </t>
  </si>
  <si>
    <t>5,6,7,8</t>
  </si>
  <si>
    <t xml:space="preserve">Savannah </t>
  </si>
  <si>
    <t>Jungle</t>
  </si>
  <si>
    <t>pass 1200m; night 889m</t>
  </si>
  <si>
    <t>walking</t>
  </si>
  <si>
    <t>sunny</t>
  </si>
  <si>
    <t xml:space="preserve">path </t>
  </si>
  <si>
    <t>10th kg</t>
  </si>
  <si>
    <t>rivers</t>
  </si>
  <si>
    <t>carry</t>
  </si>
  <si>
    <t xml:space="preserve">last antibiotic </t>
  </si>
  <si>
    <t>walking fast all day, not much contact with guide but he seems ok</t>
  </si>
  <si>
    <t>Kunay</t>
  </si>
  <si>
    <t>pass 1000m; night 475m</t>
  </si>
  <si>
    <t>walking; canoe 2x 50m</t>
  </si>
  <si>
    <t>path, river</t>
  </si>
  <si>
    <t>10 kg</t>
  </si>
  <si>
    <t>9 kg</t>
  </si>
  <si>
    <t>rivers, village</t>
  </si>
  <si>
    <t>wild camping - tent</t>
  </si>
  <si>
    <t>village meeting hall - tent inside</t>
  </si>
  <si>
    <t xml:space="preserve">same routine, rain, small pain in the feet soles </t>
  </si>
  <si>
    <t>feet soles little tired</t>
  </si>
  <si>
    <t>tent in bus stop, school, dig machine, abounded house x3, shed, construction site, meeting hall and in ruins</t>
  </si>
  <si>
    <t>5,6,7</t>
  </si>
  <si>
    <t xml:space="preserve">bicycle to C.Bolivar prepaid, paragliding </t>
  </si>
  <si>
    <t xml:space="preserve">paragliding $40; jungle guide </t>
  </si>
  <si>
    <t xml:space="preserve">paragliding $40; jungle guide $285 </t>
  </si>
  <si>
    <t xml:space="preserve">Kamarata </t>
  </si>
  <si>
    <t>night</t>
  </si>
  <si>
    <t>sunny</t>
  </si>
  <si>
    <t>path, 4WD, river</t>
  </si>
  <si>
    <t>path 17km, 4WD 5km, river</t>
  </si>
  <si>
    <t>blisters under the ankles on both feet</t>
  </si>
  <si>
    <t>reaching Kamarata early, good food and talking about options of further travel - I can't go upstream Churun river to see Salto Angelo - change of mind when I added some funds (actually I moved the planned cost of walking to the top of tepui to canoe trip), it would be same cost but few days faster</t>
  </si>
  <si>
    <t xml:space="preserve">Kamarata </t>
  </si>
  <si>
    <t>Kamarata</t>
  </si>
  <si>
    <t>Kavac - Kamarata</t>
  </si>
  <si>
    <t>night 495m</t>
  </si>
  <si>
    <t>cycling 16km; walking 3km; swimming 50m</t>
  </si>
  <si>
    <t>path 5km, 4WD 14km, river 50m</t>
  </si>
  <si>
    <t>path 5km, 4WD 14km, river 200m</t>
  </si>
  <si>
    <t>no load</t>
  </si>
  <si>
    <t xml:space="preserve">village </t>
  </si>
  <si>
    <t xml:space="preserve">village </t>
  </si>
  <si>
    <t>hit the quods when chain got off</t>
  </si>
  <si>
    <t xml:space="preserve">went to Kavac gorge when had day off - pretty impressive </t>
  </si>
  <si>
    <t>went to Kavac gorge when had day off - pretty impressive; nothing to do in the village at night, no internet, no power till late</t>
  </si>
  <si>
    <t>went to Kavac gorge when had day off - pretty impressive; nothing to do in the village at night, no internet, no power till dark</t>
  </si>
  <si>
    <t>Kamarata</t>
  </si>
  <si>
    <t>8, 9</t>
  </si>
  <si>
    <t>10, 11...18</t>
  </si>
  <si>
    <t>River trip</t>
  </si>
  <si>
    <t>Kavac trip</t>
  </si>
  <si>
    <t xml:space="preserve">Camping Iwana-Meru </t>
  </si>
  <si>
    <t xml:space="preserve">Camping Iwana-Meru </t>
  </si>
  <si>
    <t>night 492m</t>
  </si>
  <si>
    <t>night 471m</t>
  </si>
  <si>
    <t>6.4</t>
  </si>
  <si>
    <t>walking 6km; canoe 28km</t>
  </si>
  <si>
    <t>sunny</t>
  </si>
  <si>
    <t>4WD 2km; path 4km; river 28km</t>
  </si>
  <si>
    <t>6.3 (canoe)</t>
  </si>
  <si>
    <t>walking no load, canoe 4 persons and cargo</t>
  </si>
  <si>
    <t>official camp - tent</t>
  </si>
  <si>
    <t>very delayed start but once on the way all ok; relaxing paddling 4 of us, 3 rapids to walk around</t>
  </si>
  <si>
    <t>very delayed start but once on the way all ok; relaxing paddling 4 of us, 3 rapids to walk around; started on water level 478m</t>
  </si>
  <si>
    <t>GPS cord doesn't work, needs to work on batteries</t>
  </si>
  <si>
    <t xml:space="preserve">Rio Carrao </t>
  </si>
  <si>
    <t>5.6 (canoe)</t>
  </si>
  <si>
    <t>night 463m</t>
  </si>
  <si>
    <t>walking 3km; canoe 36km</t>
  </si>
  <si>
    <t>path 3km; river 36km</t>
  </si>
  <si>
    <t>rivers</t>
  </si>
  <si>
    <t>carry</t>
  </si>
  <si>
    <t>right foot got sunburn on last injury spot</t>
  </si>
  <si>
    <t>just paddling and one savannah shortcut; 2 rapids to walk around</t>
  </si>
  <si>
    <t>just paddling and one savannah shortcut; 2 rapids to walk around; passing moto boat slowed down next to us and guys caught it, I asked them straight do not hold while he is on engine - they listened and it seemed that the boat didn't pull us at all</t>
  </si>
  <si>
    <t xml:space="preserve">Camping Arenial </t>
  </si>
  <si>
    <t>6.1</t>
  </si>
  <si>
    <t>night 467m</t>
  </si>
  <si>
    <t>night 465m</t>
  </si>
  <si>
    <t>canoe</t>
  </si>
  <si>
    <t>river</t>
  </si>
  <si>
    <t>rivers</t>
  </si>
  <si>
    <t>carry</t>
  </si>
  <si>
    <t xml:space="preserve">solar panel works only with direct sun, can't store energy anymore </t>
  </si>
  <si>
    <t>rain pulled us out the water very early; nothing to do as computer battery was low and couldn't recharge it</t>
  </si>
  <si>
    <t>night 456m</t>
  </si>
  <si>
    <t>night 468m</t>
  </si>
  <si>
    <t xml:space="preserve">Rio Churun </t>
  </si>
  <si>
    <t xml:space="preserve">canoe 10km; walking 11km; swimming 10m </t>
  </si>
  <si>
    <t>river 10km; cross country 11km</t>
  </si>
  <si>
    <t>walking no load</t>
  </si>
  <si>
    <t>mam</t>
  </si>
  <si>
    <t>mam</t>
  </si>
  <si>
    <t xml:space="preserve">Canaima </t>
  </si>
  <si>
    <t>mam</t>
  </si>
  <si>
    <t>mam</t>
  </si>
  <si>
    <t xml:space="preserve">Camping Salto Angel </t>
  </si>
  <si>
    <t xml:space="preserve">lost sunglasses </t>
  </si>
  <si>
    <t xml:space="preserve">guys didn't want to go upstream as the current was too strong - I gave the speech and we started walking when paddling was impossible </t>
  </si>
  <si>
    <t xml:space="preserve">Rio Churun </t>
  </si>
  <si>
    <t>night 499m</t>
  </si>
  <si>
    <t>canoe 11km; walking 7km</t>
  </si>
  <si>
    <t>river 11km; cross country 7km</t>
  </si>
  <si>
    <t>tent zips playing around</t>
  </si>
  <si>
    <t>more on the canoe than walking as current was weaker</t>
  </si>
  <si>
    <t>lookout 709m; night 495m</t>
  </si>
  <si>
    <t>3.6 (canoe)</t>
  </si>
  <si>
    <t>canoe 4km; walking 12km</t>
  </si>
  <si>
    <t xml:space="preserve">sunny; cloudy </t>
  </si>
  <si>
    <t>river 4km; cross country 4km; beach 1km; path 7km</t>
  </si>
  <si>
    <t>camping</t>
  </si>
  <si>
    <t xml:space="preserve">carry/ camping </t>
  </si>
  <si>
    <t>phone camera battery dying</t>
  </si>
  <si>
    <t>got to Salto Angel early; great on lookout; in camping I was invited for the dinner with tourist group</t>
  </si>
  <si>
    <t>Rio Churun/Carrao (2)</t>
  </si>
  <si>
    <t>9.6 (canoe)</t>
  </si>
  <si>
    <t>night 453m</t>
  </si>
  <si>
    <t>canoe 34km; walking 10km</t>
  </si>
  <si>
    <t>river 34km; cross country 4km; path 6km</t>
  </si>
  <si>
    <t>got to Salto Angel early; great on lookout; in camping I was invited for the dinner with tourist group; rained all night</t>
  </si>
  <si>
    <t>At morning still raining, but at 7am the sun came - I took few photos with tourist after the breakfast and then ran to lookout once again for extra $25; we had problem to cross the river which a day before was calves deep; finally found a trunk laying across the river - very scary crossing, no mistake allowed</t>
  </si>
  <si>
    <t>At morning still raining, but at 7am the sun came - I took few photos with tourist after the breakfast and then ran to lookout once again for extra $25; we had problem to cross the river which a day before was calves deep; finally found a trunk laying across the river - very scary crossing, no mistake allowed; lookout was completely different - powerful and huge, worth the money; photos made by their camera as my battery died; on the way down from campsite it was crazy white water canoeing even we were without a cargo (sent by tourist boat), it was scary; fortunately guys knew what they were doing; regret no photos; we searched my sunglasses on the way back but no luck</t>
  </si>
  <si>
    <t xml:space="preserve">Canaima </t>
  </si>
  <si>
    <t>5.9 (canoe)</t>
  </si>
  <si>
    <t>night 401m</t>
  </si>
  <si>
    <t>canoe 33km; walking 6km</t>
  </si>
  <si>
    <t>sunny, cloudy</t>
  </si>
  <si>
    <t>river 33km; path 6km</t>
  </si>
  <si>
    <t>carry/ village</t>
  </si>
  <si>
    <t>hostel bed</t>
  </si>
  <si>
    <t>Arrived early in Canaima, guide wanted more money - he didn't get it; met Peruvian backpacker Pablo, we went to Colombian shop owner and we drank few beers and ate great steaks made by owner</t>
  </si>
  <si>
    <t>river 33km; path 4km; 4WD 2km</t>
  </si>
  <si>
    <t xml:space="preserve">Canaima </t>
  </si>
  <si>
    <t>Pablo wanted walk with me if he can't get a boat lift - but he got, afternoon; too late to leave and I was searching info how to continue next day; finally late but ready for the next day; using wifi from government lodge</t>
  </si>
  <si>
    <t>Las Bonitas</t>
  </si>
  <si>
    <t>night 437m</t>
  </si>
  <si>
    <t>canoe 2km; walking 28km</t>
  </si>
  <si>
    <t>sunny</t>
  </si>
  <si>
    <t>river 2km; path 12km; 4WD 14km; cross country 2km</t>
  </si>
  <si>
    <t>9kg</t>
  </si>
  <si>
    <t>9 kg</t>
  </si>
  <si>
    <t>river/village</t>
  </si>
  <si>
    <t>hospitality</t>
  </si>
  <si>
    <t>itchy after bush bashing</t>
  </si>
  <si>
    <t>walking with guide was ok, had a luck to cross river with him as find a boat would be very tricky; after bush bashing but finally reached 4WD track; met diamond/gold illegal business man and had good long conversations</t>
  </si>
  <si>
    <t>walking with guide was ok, had a luck to cross river with him as find a boat would be very tricky; after bush bashing but finally reached 4WD track; met diamond/gold illegal business man and had good long conversation</t>
  </si>
  <si>
    <t>10, 11...17</t>
  </si>
  <si>
    <t>18, 19</t>
  </si>
  <si>
    <t xml:space="preserve">Canaima </t>
  </si>
  <si>
    <t>20, 21, 22</t>
  </si>
  <si>
    <t>Savannah trip</t>
  </si>
  <si>
    <t>23, 24</t>
  </si>
  <si>
    <t xml:space="preserve">La Paragua </t>
  </si>
  <si>
    <t xml:space="preserve">Agua Blanca </t>
  </si>
  <si>
    <t>night 292m</t>
  </si>
  <si>
    <t>walking</t>
  </si>
  <si>
    <t>4WD 34km; path 3km</t>
  </si>
  <si>
    <t>9 kg</t>
  </si>
  <si>
    <t>rivers</t>
  </si>
  <si>
    <t>carry</t>
  </si>
  <si>
    <t>insect bite</t>
  </si>
  <si>
    <t>walking on the track which was very muddy, lots of water</t>
  </si>
  <si>
    <t>tent in bus stop, school, dig machine, abounded house x4, shed, construction site, meeting hall and in ruins</t>
  </si>
  <si>
    <t xml:space="preserve">(12) La Paragua </t>
  </si>
  <si>
    <t xml:space="preserve">(14) La Paragua </t>
  </si>
  <si>
    <t>night 266m</t>
  </si>
  <si>
    <t>walking; rowing 3km</t>
  </si>
  <si>
    <t>walking; walking no load 3km; rowing 3km</t>
  </si>
  <si>
    <t>river 3km; path 2km; 4WD 34km; lake 1km</t>
  </si>
  <si>
    <t>8 kg</t>
  </si>
  <si>
    <t xml:space="preserve">village </t>
  </si>
  <si>
    <t>hostility</t>
  </si>
  <si>
    <t>solar panel almost dead</t>
  </si>
  <si>
    <t>walking in extreme mud and unbelievable deep water with backpack on my head; terrible flies at night but enjoyed the hospitality dinner</t>
  </si>
  <si>
    <t>hospitality tent</t>
  </si>
  <si>
    <t>hospitality waiting hall</t>
  </si>
  <si>
    <t>hospitality meeting hall</t>
  </si>
  <si>
    <t xml:space="preserve">La Paragua </t>
  </si>
  <si>
    <t>walking 12km; rowing 2km</t>
  </si>
  <si>
    <t>river 2km; 4WD 12km</t>
  </si>
  <si>
    <t>hostel bed</t>
  </si>
  <si>
    <t>morning back 1km to take photos laguna deep water crossing with guy camera, but quality was bad; arriving in La Paragua got help from Carlos friends to arrange postage of my bicycle from Ciudad Bolivar - making authorization so driver can pick it up and bring it to me - better cycle 2 days then walk 4, on the paved road; as I enter danger zone at night stayed at hotel</t>
  </si>
  <si>
    <t>walking in extreme mud and unbelievable deep water with backpack on my head; for 30 hours haven't seen anyone but jaguar footprints; one river and laguna had to cross on rowing boat; terrible flies at night but enjoyed the hospitality dinner</t>
  </si>
  <si>
    <t>air</t>
  </si>
  <si>
    <t>hospitality 47</t>
  </si>
  <si>
    <t xml:space="preserve">Salto Angel </t>
  </si>
  <si>
    <t xml:space="preserve">Stage 18 Salto Angel </t>
  </si>
  <si>
    <t xml:space="preserve">paragliding $40; jungle guide $285; canoe with 3 natives $; </t>
  </si>
  <si>
    <t xml:space="preserve">sunglasses </t>
  </si>
  <si>
    <t>phone cord</t>
  </si>
  <si>
    <t>watch battery</t>
  </si>
  <si>
    <t xml:space="preserve">paragliding $40; jungle guide $285; canoe with 3 natives $675; </t>
  </si>
  <si>
    <t xml:space="preserve">paragliding $40; jungle guide 4 days $285; canoe with 3 natives 8 days $675; </t>
  </si>
  <si>
    <t xml:space="preserve">up to La Paragua </t>
  </si>
  <si>
    <t>night 288m</t>
  </si>
  <si>
    <t xml:space="preserve">La Paragua </t>
  </si>
  <si>
    <t>waiting all day for bicycle but it didn't arrive; instead went for internet and watched Barca Real football game; as yesterday watched TV and work on website offline</t>
  </si>
  <si>
    <t>waiting all day for bicycle but it didn't arrive; instead went for internet and watched Barca Real football game; as yesterday watched TV and work on website offline; again the Syrian family paid for my hotel and feed me</t>
  </si>
  <si>
    <t xml:space="preserve">Venezuela 1$=39 Bolivares </t>
  </si>
  <si>
    <t xml:space="preserve">Ciudad Bolivar </t>
  </si>
  <si>
    <t>25, 26</t>
  </si>
  <si>
    <t>24,25</t>
  </si>
  <si>
    <t>24, 25</t>
  </si>
  <si>
    <t xml:space="preserve">(15) Piar </t>
  </si>
  <si>
    <t>night 351m</t>
  </si>
  <si>
    <t xml:space="preserve">cycling </t>
  </si>
  <si>
    <t xml:space="preserve">sunny, cloudy </t>
  </si>
  <si>
    <t>paved</t>
  </si>
  <si>
    <t>17 kg</t>
  </si>
  <si>
    <t xml:space="preserve">village </t>
  </si>
  <si>
    <t xml:space="preserve">village </t>
  </si>
  <si>
    <t>hospitality bed</t>
  </si>
  <si>
    <t xml:space="preserve">bought </t>
  </si>
  <si>
    <t>waiting all day for bicycle but it didn't arrive; instead went for internet and watched Barca Real football game; as yesterday watched TV and work on website offline; again the Syrian family paid for my hotel and feed me; got shorts as a gift</t>
  </si>
  <si>
    <t>bought Barcelona tshirt too so I threw out pants and icebreaker top; bicycle arrived and after the lunch I left; unfortunately during the bicycle transport they broke front brake rubbers, lost cycle  computer magnet and 2 rubber ropes and front wheel nuts, steering was completely lose and couldn't set for the easiest gear; nice hospitality with dinner, bed and bicycle help</t>
  </si>
  <si>
    <t xml:space="preserve">bicycle brakes and gears didn't work properly </t>
  </si>
  <si>
    <t>hospitality 48</t>
  </si>
  <si>
    <t>23, 24</t>
  </si>
  <si>
    <t>25, 26</t>
  </si>
  <si>
    <t xml:space="preserve">Ciudad Bolivar </t>
  </si>
  <si>
    <t>cycling</t>
  </si>
  <si>
    <t>sunny</t>
  </si>
  <si>
    <t>paved</t>
  </si>
  <si>
    <t>17 kg</t>
  </si>
  <si>
    <t xml:space="preserve">hostel </t>
  </si>
  <si>
    <t>hostel bed</t>
  </si>
  <si>
    <t xml:space="preserve">easy ride, early arrive; get crazy in bakery shop, skype, chat with backpackers </t>
  </si>
  <si>
    <t xml:space="preserve">Ciudad Bolivar </t>
  </si>
  <si>
    <t xml:space="preserve">(36) El Tigre </t>
  </si>
  <si>
    <t>night 48m</t>
  </si>
  <si>
    <t>night 192m</t>
  </si>
  <si>
    <t xml:space="preserve">cycling </t>
  </si>
  <si>
    <t>sunny</t>
  </si>
  <si>
    <t>paved</t>
  </si>
  <si>
    <t>17 kg</t>
  </si>
  <si>
    <t xml:space="preserve">village </t>
  </si>
  <si>
    <t>village</t>
  </si>
  <si>
    <t>fixed brakes and gears</t>
  </si>
  <si>
    <t>went to bike shop at morning and bike got quick surgery - working safer now; riding lots after late start; slept at road toll with military permissions; noisy</t>
  </si>
  <si>
    <t>stage 19</t>
  </si>
  <si>
    <t xml:space="preserve">Stage 19 Punta Gallinas </t>
  </si>
  <si>
    <t xml:space="preserve">stage 19 Punta Gallinas </t>
  </si>
  <si>
    <t xml:space="preserve">Punta Gallinas </t>
  </si>
  <si>
    <t xml:space="preserve">bike fixing </t>
  </si>
  <si>
    <t xml:space="preserve">river trip to Salto Angel </t>
  </si>
  <si>
    <t xml:space="preserve">new tshirt </t>
  </si>
  <si>
    <t>donation</t>
  </si>
  <si>
    <t xml:space="preserve">Sta. Maria de Ipire </t>
  </si>
  <si>
    <t>night 141m</t>
  </si>
  <si>
    <t>18.6</t>
  </si>
  <si>
    <t>Sta. Maria</t>
  </si>
  <si>
    <t xml:space="preserve">El Tigre </t>
  </si>
  <si>
    <t>Chaguaramas</t>
  </si>
  <si>
    <t>night 217m</t>
  </si>
  <si>
    <t>cloudy, rainy</t>
  </si>
  <si>
    <t>sunny, cloudy, rainy</t>
  </si>
  <si>
    <t>hostel bed</t>
  </si>
  <si>
    <t>one toe in pain with two black dots</t>
  </si>
  <si>
    <t>riding all day, safe walking at night in the village</t>
  </si>
  <si>
    <t>got asleep on the chair after the breakfast; felt mussels and struggled to make the distance</t>
  </si>
  <si>
    <t>got asleep on the chair after the breakfast; felt mussels and struggled to make the distance; found Chinese food</t>
  </si>
  <si>
    <t>cloudy, rainy, tail wind</t>
  </si>
  <si>
    <t>sunny, cloudy, rainy, tail wind</t>
  </si>
  <si>
    <t>Change</t>
  </si>
  <si>
    <t>km</t>
  </si>
  <si>
    <t>done</t>
  </si>
  <si>
    <t>left</t>
  </si>
  <si>
    <t xml:space="preserve">avg </t>
  </si>
  <si>
    <t>3</t>
  </si>
  <si>
    <t xml:space="preserve">days </t>
  </si>
  <si>
    <t xml:space="preserve">days to Maicao </t>
  </si>
  <si>
    <t>18:45:00 (Ven time -0.5h)</t>
  </si>
  <si>
    <t xml:space="preserve">night </t>
  </si>
  <si>
    <t>night 169m</t>
  </si>
  <si>
    <t xml:space="preserve">  cycling </t>
  </si>
  <si>
    <t xml:space="preserve">cycling </t>
  </si>
  <si>
    <t>sunny, cloudy, tail wind</t>
  </si>
  <si>
    <t>cycling all day, good wind, felt better</t>
  </si>
  <si>
    <t>4</t>
  </si>
  <si>
    <t xml:space="preserve">S. Rafael de Onoto </t>
  </si>
  <si>
    <t>night 150m</t>
  </si>
  <si>
    <t>changed front tube</t>
  </si>
  <si>
    <t>front flat tire</t>
  </si>
  <si>
    <t>cycling all day, good wind, people not ready to offer place for the tent, so I pushed to the town just at sunset time</t>
  </si>
  <si>
    <t>calves cramps at night</t>
  </si>
  <si>
    <t>5</t>
  </si>
  <si>
    <t xml:space="preserve">days to Uribia </t>
  </si>
  <si>
    <t xml:space="preserve">S.Rafael de Onoto </t>
  </si>
  <si>
    <t>new time</t>
  </si>
  <si>
    <t>4wd 7km</t>
  </si>
  <si>
    <t>Barqusimeto</t>
  </si>
  <si>
    <t xml:space="preserve">Los Pinos </t>
  </si>
  <si>
    <t>night 463m</t>
  </si>
  <si>
    <t>night 690m</t>
  </si>
  <si>
    <t>cloudy, rainy</t>
  </si>
  <si>
    <t>sunny, rainy</t>
  </si>
  <si>
    <t>paved, 4WD 7km</t>
  </si>
  <si>
    <t>paved</t>
  </si>
  <si>
    <t>police - tent</t>
  </si>
  <si>
    <t>cycling all day, a bit of climbing, passed through big city and was looking for hotel with wifi, the last one, fifth, had it; ate double dinner; skype and web update and asleep in the mid job</t>
  </si>
  <si>
    <t>police hospitality - tent</t>
  </si>
  <si>
    <t>web update at morning, skype with Ewelina new job first day; cycling all day</t>
  </si>
  <si>
    <t>cycling all day, realized I had a watch half an hour behind - when I exchanged new battery; a bit of climbing, passed through big city and was looking for hotel with wifi, the last one, fifth, had it; ate double dinner; skype and web update and asleep in the mid job</t>
  </si>
  <si>
    <t>web update at morning, skype with Ewelina new job first day; cycling all day; no accommodations in village so police helped me, set up tent outside but when rain came I went inside</t>
  </si>
  <si>
    <t>room in military outpost, twice in hospital and police</t>
  </si>
  <si>
    <t>tent in bus stop, school, dig machine, abounded house x4, shed, construction site, police,  meeting hall and in ruins</t>
  </si>
  <si>
    <t>hospitality 49</t>
  </si>
  <si>
    <t>Barqusimeto</t>
  </si>
  <si>
    <t>Los Pinos</t>
  </si>
  <si>
    <t>Maracaibo (20)</t>
  </si>
  <si>
    <t>night 26m</t>
  </si>
  <si>
    <t>sunny</t>
  </si>
  <si>
    <t>police hospitality - tent inside</t>
  </si>
  <si>
    <t>I wanted stay overnight before the bridge but no hotels on my way; I jumped on the bridge and didn't turn back when I heard shouting behind me, police came on motors but I didn't understand them so they went ahead, people filmed me and waved, military stopped me on the other side and few aggressive guys where angry on me, but I played innocent guy and explained that I didn't know it is prohibited; finally they let me go; two hotels in Maracaibo centre had no vacancy, I rode 4 hours and haven't seen accommodation, finally just before sunset I asked in the village and they direct me to local brothel with no sign</t>
  </si>
  <si>
    <t>cycling; 4km no load</t>
  </si>
  <si>
    <t xml:space="preserve">Maracaibo </t>
  </si>
  <si>
    <t>Maicao (Col)</t>
  </si>
  <si>
    <t>15:30 (Col)</t>
  </si>
  <si>
    <t>night 51m</t>
  </si>
  <si>
    <t xml:space="preserve">cycling </t>
  </si>
  <si>
    <t>rainy, sunny</t>
  </si>
  <si>
    <t>paved</t>
  </si>
  <si>
    <t>19 kg</t>
  </si>
  <si>
    <t>wanted stay the last night in Venezuela but no hotel sign, so I entered the Colombia; prices are up, but nicer people</t>
  </si>
  <si>
    <t xml:space="preserve">Venezuela </t>
  </si>
  <si>
    <t xml:space="preserve">Maicao </t>
  </si>
  <si>
    <t>Maicao (Col)</t>
  </si>
  <si>
    <t>Colombia 1$=2250 peso</t>
  </si>
  <si>
    <t>on the way home</t>
  </si>
  <si>
    <t xml:space="preserve">Colombia </t>
  </si>
  <si>
    <t>34 days 22 hours</t>
  </si>
  <si>
    <t>+</t>
  </si>
  <si>
    <t xml:space="preserve">Uribia </t>
  </si>
  <si>
    <t>night 31m</t>
  </si>
  <si>
    <t>I had no funds on my visa card, had to change usd; raining forced me to stop, rode to Uribia where met Daniel; preparations for trip</t>
  </si>
  <si>
    <t xml:space="preserve">Uribia </t>
  </si>
  <si>
    <t>night 40m</t>
  </si>
  <si>
    <t>15.1 (cyc) 5.1 (wal)</t>
  </si>
  <si>
    <t>St. Martin (20)</t>
  </si>
  <si>
    <t xml:space="preserve">cycling, walking </t>
  </si>
  <si>
    <t xml:space="preserve">sunny, cloudy </t>
  </si>
  <si>
    <t>gravel 46km; 4WD 20km</t>
  </si>
  <si>
    <t>cyc no load; wal 11 kg</t>
  </si>
  <si>
    <t>village, carry</t>
  </si>
  <si>
    <t>wild camp - tent</t>
  </si>
  <si>
    <t>rear flat tire - changed; broken pedal - temporary fixed</t>
  </si>
  <si>
    <t>left early with no luggage but waited for Daniel almost 4 hours; walking with mud and clouds, surprisingly we passed several houses on the way with water supply; camp fire</t>
  </si>
  <si>
    <t xml:space="preserve">Punta Gallinas </t>
  </si>
  <si>
    <t>370/39</t>
  </si>
  <si>
    <t>San Jose (5)</t>
  </si>
  <si>
    <t>night 12m</t>
  </si>
  <si>
    <t>walking</t>
  </si>
  <si>
    <t>sunny</t>
  </si>
  <si>
    <t>4WD</t>
  </si>
  <si>
    <t>4WD; path; cross country</t>
  </si>
  <si>
    <t>4WD 29km; path 4km; cross country 4km</t>
  </si>
  <si>
    <t>10 kg</t>
  </si>
  <si>
    <t>village, river, carry</t>
  </si>
  <si>
    <t>carry</t>
  </si>
  <si>
    <t>walking in mud and bush, slowly; improved on better road, but later another shortcut was mistake again - a lot of mud; fight in the tent with scorpion</t>
  </si>
  <si>
    <t xml:space="preserve">Punta Gallinas </t>
  </si>
  <si>
    <t>walking</t>
  </si>
  <si>
    <t>sunny</t>
  </si>
  <si>
    <t>4WD 12km; path 4km; cross country 22km</t>
  </si>
  <si>
    <t>10th kg</t>
  </si>
  <si>
    <t>carry</t>
  </si>
  <si>
    <t>village, carry</t>
  </si>
  <si>
    <t xml:space="preserve">raining at night and water inside the tent through the floor; very close to the cape and found out that bay waters are blocking my way - detour with mud crossing; Daniel had painful Achilles and was struggling; finally last few km went well and reached the Punta Gallinas - happy but not overexcited, bath, few photos, footage and satellite calls to Ewelina and Polish home; it is over </t>
  </si>
  <si>
    <t>Punta Gallinas</t>
  </si>
  <si>
    <t>4 days 1 hour</t>
  </si>
  <si>
    <t xml:space="preserve">transport </t>
  </si>
  <si>
    <t>paved 8km; gravel 38km; 4WD 20km</t>
  </si>
  <si>
    <t xml:space="preserve">Riberalta </t>
  </si>
  <si>
    <t xml:space="preserve">Sierra Nevada/Riberalta </t>
  </si>
  <si>
    <t>4274/33; 160.75/234.5</t>
  </si>
  <si>
    <t>4274/33; 379.25/539.25</t>
  </si>
  <si>
    <t>on roads 44; off roads 26</t>
  </si>
  <si>
    <t xml:space="preserve">3 days 23 hours  </t>
  </si>
  <si>
    <t>+ 3 days 23 hours</t>
  </si>
  <si>
    <t>8 days</t>
  </si>
  <si>
    <t>przestrzen</t>
  </si>
  <si>
    <t xml:space="preserve">Canada </t>
  </si>
  <si>
    <t>Colombia 1$=1900 peso</t>
  </si>
  <si>
    <t xml:space="preserve">-jacket </t>
  </si>
  <si>
    <t>10h</t>
  </si>
  <si>
    <t>1 day</t>
  </si>
  <si>
    <t>16h</t>
  </si>
  <si>
    <t>26h</t>
  </si>
  <si>
    <t>1 day</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</si>
</sst>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0.00_);_(\$* \(#,##0.00\);_(\$* &quot;-&quot;??_);_(@_)"/>
    <numFmt numFmtId="178" formatCode="_ * #,##0_ ;_ * \-#,##0_ ;_ * &quot;-&quot;_ ;_ @_ "/>
    <numFmt numFmtId="179" formatCode="_(\$* #,##0_);_(\$* \(#,##0\);_(\$* &quot;-&quot;_);_(@_)"/>
    <numFmt numFmtId="180" formatCode="$#,##0_);[Red]($#,##0)"/>
    <numFmt numFmtId="181" formatCode="$#,##0.00_);[Red]($#,##0.00)"/>
    <numFmt numFmtId="182" formatCode="0.0000000"/>
    <numFmt numFmtId="183" formatCode="0.000000000"/>
    <numFmt numFmtId="184" formatCode="0.00000000"/>
    <numFmt numFmtId="185" formatCode="0.000000"/>
    <numFmt numFmtId="186" formatCode="0.00000"/>
    <numFmt numFmtId="187" formatCode="0.0000"/>
    <numFmt numFmtId="188" formatCode="0.000"/>
    <numFmt numFmtId="189" formatCode="0.0000000000"/>
    <numFmt numFmtId="190" formatCode="0.0"/>
    <numFmt numFmtId="191" formatCode="0.0%"/>
    <numFmt numFmtId="192" formatCode="$#,##0.000_);[Red]($#,##0.000)"/>
    <numFmt numFmtId="193" formatCode="$#,##0.0000_);[Red]($#,##0.0000)"/>
    <numFmt numFmtId="194" formatCode="$#,##0.00000_);[Red]($#,##0.00000)"/>
    <numFmt numFmtId="195" formatCode="$#,##0.000000_);[Red]($#,##0.000000)"/>
    <numFmt numFmtId="196" formatCode="$#,##0.0000000_);[Red]($#,##0.0000000)"/>
    <numFmt numFmtId="197" formatCode="$#,##0.00000000_);[Red]($#,##0.00000000)"/>
    <numFmt numFmtId="198" formatCode="$#,##0.000000000_);[Red]($#,##0.000000000)"/>
    <numFmt numFmtId="199" formatCode="$#,##0.0_);[Red]($#,##0.0)"/>
  </numFmts>
  <fonts count="26">
    <font>
      <sz val="10"/>
      <name val="Arial"/>
      <family val="0"/>
    </font>
    <font>
      <sz val="10"/>
      <color indexed="10"/>
      <name val="Arial"/>
      <family val="0"/>
    </font>
    <font>
      <b/>
      <sz val="10"/>
      <color indexed="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1"/>
      <name val="Arial"/>
      <family val="0"/>
    </font>
    <font>
      <b/>
      <sz val="10"/>
      <color indexed="11"/>
      <name val="Arial"/>
      <family val="0"/>
    </font>
    <font>
      <sz val="10"/>
      <color indexed="8"/>
      <name val="Arial"/>
      <family val="0"/>
    </font>
    <font>
      <b/>
      <sz val="10"/>
      <color indexed="8"/>
      <name val="Arial"/>
      <family val="0"/>
    </font>
    <font>
      <u val="single"/>
      <sz val="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color indexed="63"/>
      </bottom>
    </border>
    <border>
      <left style="thin">
        <color indexed="63"/>
      </left>
      <right style="thin">
        <color indexed="63"/>
      </right>
      <top style="thick">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ck">
        <color indexed="63"/>
      </bottom>
    </border>
    <border>
      <left style="thick">
        <color indexed="63"/>
      </left>
      <right>
        <color indexed="63"/>
      </right>
      <top style="thick">
        <color indexed="63"/>
      </top>
      <bottom>
        <color indexed="63"/>
      </bottom>
    </border>
    <border>
      <left style="thick">
        <color indexed="63"/>
      </left>
      <right>
        <color indexed="63"/>
      </right>
      <top>
        <color indexed="63"/>
      </top>
      <bottom>
        <color indexed="63"/>
      </bottom>
    </border>
    <border>
      <left style="thin">
        <color indexed="63"/>
      </left>
      <right>
        <color indexed="63"/>
      </right>
      <top style="thick">
        <color indexed="63"/>
      </top>
      <bottom style="thin">
        <color indexed="63"/>
      </bottom>
    </border>
    <border>
      <left style="thin">
        <color indexed="63"/>
      </left>
      <right>
        <color indexed="63"/>
      </right>
      <top style="thin">
        <color indexed="63"/>
      </top>
      <bottom style="thin">
        <color indexed="63"/>
      </bottom>
    </border>
    <border>
      <left style="thick">
        <color indexed="63"/>
      </left>
      <right style="thin">
        <color indexed="63"/>
      </right>
      <top style="thick">
        <color indexed="63"/>
      </top>
      <bottom style="thin">
        <color indexed="63"/>
      </bottom>
    </border>
    <border>
      <left style="thick">
        <color indexed="63"/>
      </left>
      <right style="thin">
        <color indexed="63"/>
      </right>
      <top style="thin">
        <color indexed="63"/>
      </top>
      <bottom style="thin">
        <color indexed="63"/>
      </bottom>
    </border>
    <border>
      <left style="thick">
        <color indexed="63"/>
      </left>
      <right style="thick">
        <color indexed="63"/>
      </right>
      <top style="thick">
        <color indexed="63"/>
      </top>
      <bottom style="thin">
        <color indexed="63"/>
      </bottom>
    </border>
    <border>
      <left style="thick">
        <color indexed="63"/>
      </left>
      <right style="thick">
        <color indexed="63"/>
      </right>
      <top style="thin">
        <color indexed="63"/>
      </top>
      <bottom style="thin">
        <color indexed="63"/>
      </bottom>
    </border>
    <border>
      <left style="thin">
        <color indexed="63"/>
      </left>
      <right>
        <color indexed="63"/>
      </right>
      <top style="thin">
        <color indexed="63"/>
      </top>
      <bottom>
        <color indexed="63"/>
      </bottom>
    </border>
    <border>
      <left style="thick">
        <color indexed="63"/>
      </left>
      <right style="thick">
        <color indexed="63"/>
      </right>
      <top style="thin">
        <color indexed="63"/>
      </top>
      <bottom>
        <color indexed="63"/>
      </bottom>
    </border>
    <border>
      <left style="thick">
        <color indexed="63"/>
      </left>
      <right>
        <color indexed="63"/>
      </right>
      <top style="thick">
        <color indexed="63"/>
      </top>
      <bottom style="thick">
        <color indexed="63"/>
      </bottom>
    </border>
    <border>
      <left style="thin">
        <color indexed="63"/>
      </left>
      <right style="thin">
        <color indexed="63"/>
      </right>
      <top style="thick">
        <color indexed="63"/>
      </top>
      <bottom style="thick">
        <color indexed="63"/>
      </bottom>
    </border>
    <border>
      <left style="thin">
        <color indexed="63"/>
      </left>
      <right>
        <color indexed="63"/>
      </right>
      <top style="thick">
        <color indexed="63"/>
      </top>
      <bottom style="thick">
        <color indexed="63"/>
      </bottom>
    </border>
    <border>
      <left style="thick">
        <color indexed="63"/>
      </left>
      <right style="thick">
        <color indexed="63"/>
      </right>
      <top style="thick">
        <color indexed="63"/>
      </top>
      <bottom style="thick">
        <color indexed="63"/>
      </bottom>
    </border>
    <border>
      <left style="thick">
        <color indexed="63"/>
      </left>
      <right style="thin">
        <color indexed="63"/>
      </right>
      <top style="thin">
        <color indexed="63"/>
      </top>
      <bottom style="thick">
        <color indexed="63"/>
      </bottom>
    </border>
    <border>
      <left style="thin">
        <color indexed="63"/>
      </left>
      <right style="thick">
        <color indexed="63"/>
      </right>
      <top style="thick">
        <color indexed="63"/>
      </top>
      <bottom style="thin">
        <color indexed="63"/>
      </bottom>
    </border>
    <border>
      <left style="thin">
        <color indexed="63"/>
      </left>
      <right style="thick">
        <color indexed="63"/>
      </right>
      <top style="thin">
        <color indexed="63"/>
      </top>
      <bottom style="thin">
        <color indexed="63"/>
      </bottom>
    </border>
    <border>
      <left style="thin">
        <color indexed="63"/>
      </left>
      <right style="thick">
        <color indexed="63"/>
      </right>
      <top style="thin">
        <color indexed="63"/>
      </top>
      <bottom style="thick">
        <color indexed="63"/>
      </bottom>
    </border>
    <border>
      <left style="thick">
        <color indexed="63"/>
      </left>
      <right style="thin">
        <color indexed="63"/>
      </right>
      <top style="thin">
        <color indexed="63"/>
      </top>
      <bottom>
        <color indexed="63"/>
      </bottom>
    </border>
    <border>
      <left style="thin">
        <color indexed="63"/>
      </left>
      <right style="thick">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style="thick">
        <color indexed="63"/>
      </bottom>
    </border>
    <border>
      <left style="thick">
        <color indexed="63"/>
      </left>
      <right style="thin">
        <color indexed="63"/>
      </right>
      <top>
        <color indexed="63"/>
      </top>
      <bottom style="thin">
        <color indexed="63"/>
      </bottom>
    </border>
    <border>
      <left style="thin">
        <color indexed="63"/>
      </left>
      <right style="thick">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ck">
        <color indexed="63"/>
      </left>
      <right style="thick">
        <color indexed="63"/>
      </right>
      <top>
        <color indexed="63"/>
      </top>
      <bottom style="thick">
        <color indexed="63"/>
      </bottom>
    </border>
    <border>
      <left>
        <color indexed="63"/>
      </left>
      <right style="thick">
        <color indexed="63"/>
      </right>
      <top style="thick">
        <color indexed="63"/>
      </top>
      <bottom>
        <color indexed="63"/>
      </bottom>
    </border>
    <border>
      <left>
        <color indexed="63"/>
      </left>
      <right style="thick">
        <color indexed="63"/>
      </right>
      <top>
        <color indexed="63"/>
      </top>
      <bottom style="thick">
        <color indexed="63"/>
      </bottom>
    </border>
    <border>
      <left style="thick">
        <color indexed="63"/>
      </left>
      <right style="thin">
        <color indexed="63"/>
      </right>
      <top style="thick">
        <color indexed="63"/>
      </top>
      <bottom>
        <color indexed="63"/>
      </bottom>
    </border>
    <border>
      <left style="thin">
        <color indexed="63"/>
      </left>
      <right style="thin">
        <color indexed="63"/>
      </right>
      <top style="thick">
        <color indexed="63"/>
      </top>
      <bottom>
        <color indexed="63"/>
      </bottom>
    </border>
    <border>
      <left style="thin">
        <color indexed="63"/>
      </left>
      <right style="thick">
        <color indexed="63"/>
      </right>
      <top style="thick">
        <color indexed="63"/>
      </top>
      <bottom style="thick">
        <color indexed="63"/>
      </bottom>
    </border>
    <border>
      <left>
        <color indexed="63"/>
      </left>
      <right style="thick">
        <color indexed="63"/>
      </right>
      <top>
        <color indexed="63"/>
      </top>
      <bottom style="thin">
        <color indexed="63"/>
      </bottom>
    </border>
    <border>
      <left>
        <color indexed="63"/>
      </left>
      <right style="thin">
        <color indexed="63"/>
      </right>
      <top style="thin">
        <color indexed="63"/>
      </top>
      <bottom>
        <color indexed="63"/>
      </bottom>
    </border>
    <border>
      <left style="thin">
        <color indexed="63"/>
      </left>
      <right style="thick">
        <color indexed="63"/>
      </right>
      <top style="thick">
        <color indexed="63"/>
      </top>
      <bottom>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color indexed="63"/>
      </left>
      <right style="thin">
        <color indexed="63"/>
      </right>
      <top style="thick">
        <color indexed="63"/>
      </top>
      <bottom style="thick">
        <color indexed="63"/>
      </bottom>
    </border>
    <border>
      <left style="thick">
        <color indexed="63"/>
      </left>
      <right>
        <color indexed="63"/>
      </right>
      <top style="thin">
        <color indexed="63"/>
      </top>
      <bottom style="thick">
        <color indexed="63"/>
      </bottom>
    </border>
    <border>
      <left style="thick">
        <color indexed="63"/>
      </left>
      <right>
        <color indexed="63"/>
      </right>
      <top style="thick">
        <color indexed="63"/>
      </top>
      <bottom style="thin">
        <color indexed="63"/>
      </bottom>
    </border>
    <border>
      <left>
        <color indexed="63"/>
      </left>
      <right style="thin">
        <color indexed="63"/>
      </right>
      <top style="thick">
        <color indexed="63"/>
      </top>
      <bottom style="thin">
        <color indexed="63"/>
      </bottom>
    </border>
    <border>
      <left style="thick">
        <color indexed="63"/>
      </left>
      <right>
        <color indexed="63"/>
      </right>
      <top style="thin">
        <color indexed="63"/>
      </top>
      <bottom style="thin">
        <color indexed="63"/>
      </bottom>
    </border>
    <border>
      <left style="thick">
        <color indexed="63"/>
      </left>
      <right style="thin">
        <color indexed="63"/>
      </right>
      <top style="thick">
        <color indexed="63"/>
      </top>
      <bottom style="thick">
        <color indexed="63"/>
      </bottom>
    </border>
    <border>
      <left style="thin">
        <color indexed="63"/>
      </left>
      <right>
        <color indexed="63"/>
      </right>
      <top>
        <color indexed="63"/>
      </top>
      <bottom style="thick">
        <color indexed="63"/>
      </bottom>
    </border>
    <border>
      <left style="thick">
        <color indexed="63"/>
      </left>
      <right>
        <color indexed="63"/>
      </right>
      <top>
        <color indexed="63"/>
      </top>
      <bottom style="thick">
        <color indexed="63"/>
      </bottom>
    </border>
    <border>
      <left>
        <color indexed="63"/>
      </left>
      <right style="thick">
        <color indexed="63"/>
      </right>
      <top>
        <color indexed="63"/>
      </top>
      <bottom>
        <color indexed="63"/>
      </bottom>
    </border>
    <border>
      <left style="thick">
        <color indexed="63"/>
      </left>
      <right>
        <color indexed="63"/>
      </right>
      <top>
        <color indexed="63"/>
      </top>
      <bottom style="thin">
        <color indexed="63"/>
      </bottom>
    </border>
    <border>
      <left>
        <color indexed="63"/>
      </left>
      <right>
        <color indexed="63"/>
      </right>
      <top style="thick">
        <color indexed="63"/>
      </top>
      <bottom>
        <color indexed="63"/>
      </bottom>
    </border>
    <border>
      <left style="thin">
        <color indexed="63"/>
      </left>
      <right>
        <color indexed="63"/>
      </right>
      <top style="thick">
        <color indexed="63"/>
      </top>
      <bottom>
        <color indexed="63"/>
      </bottom>
    </border>
    <border>
      <left style="thick">
        <color indexed="63"/>
      </left>
      <right style="thick">
        <color indexed="63"/>
      </right>
      <top style="thick">
        <color indexed="63"/>
      </top>
      <bottom>
        <color indexed="63"/>
      </bottom>
    </border>
    <border>
      <left style="thin">
        <color indexed="63"/>
      </left>
      <right>
        <color indexed="63"/>
      </right>
      <top style="thin">
        <color indexed="63"/>
      </top>
      <bottom style="thick">
        <color indexed="63"/>
      </bottom>
    </border>
    <border>
      <left style="thick">
        <color indexed="63"/>
      </left>
      <right style="thick">
        <color indexed="63"/>
      </right>
      <top style="thin">
        <color indexed="63"/>
      </top>
      <bottom style="thick">
        <color indexed="63"/>
      </bottom>
    </border>
    <border>
      <left style="thick">
        <color indexed="63"/>
      </left>
      <right style="thick">
        <color indexed="63"/>
      </right>
      <top>
        <color indexed="63"/>
      </top>
      <bottom style="thin">
        <color indexed="63"/>
      </bottom>
    </border>
    <border>
      <left>
        <color indexed="63"/>
      </left>
      <right style="thin">
        <color indexed="63"/>
      </right>
      <top style="thick">
        <color indexed="63"/>
      </top>
      <bottom>
        <color indexed="63"/>
      </bottom>
    </border>
    <border>
      <left>
        <color indexed="63"/>
      </left>
      <right style="thin">
        <color indexed="63"/>
      </right>
      <top>
        <color indexed="63"/>
      </top>
      <bottom style="thick">
        <color indexed="63"/>
      </bottom>
    </border>
    <border>
      <left style="thin">
        <color indexed="63"/>
      </left>
      <right style="thin">
        <color indexed="63"/>
      </right>
      <top>
        <color indexed="63"/>
      </top>
      <bottom style="thick">
        <color indexed="63"/>
      </bottom>
    </border>
    <border>
      <left style="thin">
        <color indexed="63"/>
      </left>
      <right style="thick">
        <color indexed="63"/>
      </right>
      <top>
        <color indexed="63"/>
      </top>
      <bottom style="thick">
        <color indexed="63"/>
      </bottom>
    </border>
    <border>
      <left>
        <color indexed="63"/>
      </left>
      <right style="thin">
        <color indexed="63"/>
      </right>
      <top>
        <color indexed="63"/>
      </top>
      <bottom>
        <color indexed="63"/>
      </bottom>
    </border>
    <border>
      <left style="thin">
        <color indexed="63"/>
      </left>
      <right style="thick">
        <color indexed="63"/>
      </right>
      <top>
        <color indexed="63"/>
      </top>
      <bottom>
        <color indexed="63"/>
      </bottom>
    </border>
    <border>
      <left style="thick">
        <color indexed="63"/>
      </left>
      <right>
        <color indexed="63"/>
      </right>
      <top style="thin">
        <color indexed="63"/>
      </top>
      <bottom>
        <color indexed="63"/>
      </bottom>
    </border>
    <border>
      <left style="thick">
        <color indexed="63"/>
      </left>
      <right style="thin">
        <color indexed="63"/>
      </right>
      <top>
        <color indexed="63"/>
      </top>
      <bottom style="thick">
        <color indexed="63"/>
      </bottom>
    </border>
    <border>
      <left>
        <color indexed="63"/>
      </left>
      <right style="thick">
        <color indexed="63"/>
      </right>
      <top style="thick">
        <color indexed="63"/>
      </top>
      <bottom style="thin">
        <color indexed="63"/>
      </bottom>
    </border>
    <border>
      <left>
        <color indexed="63"/>
      </left>
      <right style="thick">
        <color indexed="63"/>
      </right>
      <top style="thin">
        <color indexed="63"/>
      </top>
      <bottom>
        <color indexed="63"/>
      </bottom>
    </border>
    <border>
      <left style="thin">
        <color indexed="63"/>
      </left>
      <right>
        <color indexed="63"/>
      </right>
      <top>
        <color indexed="63"/>
      </top>
      <bottom>
        <color indexed="63"/>
      </bottom>
    </border>
    <border>
      <left>
        <color indexed="63"/>
      </left>
      <right>
        <color indexed="63"/>
      </right>
      <top style="thin">
        <color indexed="63"/>
      </top>
      <bottom style="thin">
        <color indexed="63"/>
      </bottom>
    </border>
    <border>
      <left style="thick">
        <color indexed="63"/>
      </left>
      <right style="thick">
        <color indexed="63"/>
      </right>
      <top>
        <color indexed="63"/>
      </top>
      <bottom>
        <color indexed="63"/>
      </bottom>
    </border>
    <border>
      <left>
        <color indexed="63"/>
      </left>
      <right>
        <color indexed="63"/>
      </right>
      <top style="thin">
        <color indexed="63"/>
      </top>
      <bottom>
        <color indexed="63"/>
      </bottom>
    </border>
    <border>
      <left>
        <color indexed="63"/>
      </left>
      <right style="thick">
        <color indexed="63"/>
      </right>
      <top style="thin">
        <color indexed="63"/>
      </top>
      <bottom style="thick">
        <color indexed="63"/>
      </bottom>
    </border>
    <border>
      <left>
        <color indexed="63"/>
      </left>
      <right>
        <color indexed="63"/>
      </right>
      <top>
        <color indexed="63"/>
      </top>
      <bottom style="thick">
        <color indexed="63"/>
      </bottom>
    </border>
    <border>
      <left>
        <color indexed="63"/>
      </left>
      <right>
        <color indexed="63"/>
      </right>
      <top style="thin">
        <color indexed="63"/>
      </top>
      <bottom style="thick">
        <color indexed="63"/>
      </bottom>
    </border>
    <border>
      <left>
        <color indexed="63"/>
      </left>
      <right style="thick">
        <color indexed="63"/>
      </right>
      <top style="thin">
        <color indexed="63"/>
      </top>
      <bottom style="thin">
        <color indexed="63"/>
      </bottom>
    </border>
    <border>
      <left>
        <color indexed="63"/>
      </left>
      <right>
        <color indexed="63"/>
      </right>
      <top style="thick">
        <color indexed="63"/>
      </top>
      <bottom style="thin">
        <color indexed="63"/>
      </bottom>
    </border>
    <border>
      <left>
        <color indexed="63"/>
      </left>
      <right>
        <color indexed="63"/>
      </right>
      <top>
        <color indexed="63"/>
      </top>
      <bottom style="thin">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0" fontId="9" fillId="3"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876">
    <xf numFmtId="0" fontId="0" fillId="0" borderId="0" xfId="0" applyAlignment="1">
      <alignment vertical="center"/>
    </xf>
    <xf numFmtId="0" fontId="0" fillId="0" borderId="0" xfId="0"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20" fontId="0" fillId="0" borderId="5" xfId="0" applyNumberFormat="1" applyBorder="1" applyAlignment="1">
      <alignment vertical="center" wrapText="1"/>
    </xf>
    <xf numFmtId="0" fontId="0" fillId="0" borderId="10" xfId="0" applyBorder="1" applyAlignment="1">
      <alignment vertical="center" wrapText="1"/>
    </xf>
    <xf numFmtId="20" fontId="0" fillId="0" borderId="10" xfId="0" applyNumberFormat="1" applyBorder="1" applyAlignment="1">
      <alignment vertical="center" wrapText="1"/>
    </xf>
    <xf numFmtId="20" fontId="0" fillId="0" borderId="5" xfId="0" applyNumberFormat="1"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0" borderId="27" xfId="0" applyFont="1" applyBorder="1" applyAlignment="1">
      <alignment vertical="center"/>
    </xf>
    <xf numFmtId="0" fontId="0" fillId="0" borderId="13"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8" xfId="0" applyBorder="1" applyAlignment="1">
      <alignment vertical="center"/>
    </xf>
    <xf numFmtId="0" fontId="0" fillId="0" borderId="33" xfId="0" applyBorder="1" applyAlignment="1">
      <alignment vertical="center" wrapText="1"/>
    </xf>
    <xf numFmtId="0" fontId="0" fillId="0" borderId="0" xfId="0" applyBorder="1" applyAlignment="1">
      <alignment vertical="center"/>
    </xf>
    <xf numFmtId="20" fontId="0" fillId="0" borderId="0" xfId="0" applyNumberFormat="1" applyBorder="1" applyAlignment="1">
      <alignment vertical="center"/>
    </xf>
    <xf numFmtId="20" fontId="0" fillId="0" borderId="13"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6" fontId="0" fillId="0" borderId="5" xfId="0" applyNumberFormat="1" applyBorder="1" applyAlignment="1">
      <alignment vertical="center" wrapText="1"/>
    </xf>
    <xf numFmtId="0" fontId="0" fillId="0" borderId="5" xfId="0" applyBorder="1" applyAlignment="1">
      <alignment vertical="center"/>
    </xf>
    <xf numFmtId="0" fontId="0" fillId="0" borderId="31" xfId="0" applyBorder="1" applyAlignment="1">
      <alignment vertical="center"/>
    </xf>
    <xf numFmtId="0" fontId="0" fillId="0" borderId="22" xfId="0" applyBorder="1" applyAlignment="1">
      <alignment vertical="center" wrapText="1"/>
    </xf>
    <xf numFmtId="0" fontId="0" fillId="0" borderId="0" xfId="0" applyBorder="1" applyAlignment="1">
      <alignment vertical="center" wrapText="1"/>
    </xf>
    <xf numFmtId="16" fontId="0" fillId="0" borderId="13" xfId="0" applyNumberFormat="1"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7" xfId="0" applyBorder="1" applyAlignment="1">
      <alignment vertical="center"/>
    </xf>
    <xf numFmtId="0" fontId="0" fillId="0" borderId="34" xfId="0" applyBorder="1" applyAlignment="1">
      <alignment vertical="center" wrapText="1"/>
    </xf>
    <xf numFmtId="0" fontId="0" fillId="0" borderId="30" xfId="0" applyBorder="1" applyAlignment="1">
      <alignment vertical="center"/>
    </xf>
    <xf numFmtId="0" fontId="0" fillId="0" borderId="12"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xf>
    <xf numFmtId="0" fontId="0" fillId="0" borderId="39" xfId="0" applyBorder="1" applyAlignment="1">
      <alignment vertical="center" wrapText="1"/>
    </xf>
    <xf numFmtId="0" fontId="0" fillId="0" borderId="17" xfId="0" applyBorder="1" applyAlignment="1">
      <alignment vertical="center" wrapText="1"/>
    </xf>
    <xf numFmtId="0" fontId="0" fillId="0" borderId="40" xfId="0" applyBorder="1" applyAlignment="1">
      <alignment vertical="center" wrapText="1"/>
    </xf>
    <xf numFmtId="0" fontId="0" fillId="0" borderId="27" xfId="0" applyBorder="1" applyAlignment="1">
      <alignment vertical="center" wrapText="1"/>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xf numFmtId="0" fontId="3" fillId="0" borderId="0" xfId="0" applyFont="1" applyAlignment="1">
      <alignment vertical="center"/>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13" xfId="0" applyFont="1" applyBorder="1" applyAlignment="1">
      <alignment vertical="center" wrapText="1"/>
    </xf>
    <xf numFmtId="0" fontId="3" fillId="0" borderId="40" xfId="0" applyFont="1" applyBorder="1" applyAlignment="1">
      <alignment vertical="center" wrapText="1"/>
    </xf>
    <xf numFmtId="0" fontId="3" fillId="0" borderId="34"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5"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12" xfId="0" applyFont="1" applyBorder="1"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0" fillId="24" borderId="25" xfId="0" applyFill="1" applyBorder="1" applyAlignment="1">
      <alignment vertical="center" wrapText="1"/>
    </xf>
    <xf numFmtId="0" fontId="0" fillId="24" borderId="46" xfId="0" applyFill="1" applyBorder="1" applyAlignment="1">
      <alignment vertical="center"/>
    </xf>
    <xf numFmtId="0" fontId="0" fillId="0" borderId="37" xfId="0" applyBorder="1" applyAlignment="1">
      <alignment horizontal="right" vertical="center"/>
    </xf>
    <xf numFmtId="0" fontId="0" fillId="0" borderId="47" xfId="0" applyBorder="1" applyAlignment="1">
      <alignment horizontal="right" vertical="center"/>
    </xf>
    <xf numFmtId="0" fontId="0" fillId="0" borderId="40" xfId="0" applyBorder="1" applyAlignment="1">
      <alignment horizontal="right" vertical="center"/>
    </xf>
    <xf numFmtId="0" fontId="0" fillId="0" borderId="12" xfId="0" applyBorder="1" applyAlignment="1">
      <alignment horizontal="right" vertical="center"/>
    </xf>
    <xf numFmtId="0" fontId="0" fillId="0" borderId="30" xfId="0" applyBorder="1" applyAlignment="1">
      <alignment horizontal="right" vertical="center"/>
    </xf>
    <xf numFmtId="0" fontId="0" fillId="0" borderId="34" xfId="0" applyBorder="1" applyAlignment="1">
      <alignment horizontal="right" vertical="center"/>
    </xf>
    <xf numFmtId="0" fontId="0" fillId="0" borderId="5" xfId="0" applyBorder="1" applyAlignment="1">
      <alignment horizontal="right" vertical="center"/>
    </xf>
    <xf numFmtId="0" fontId="0" fillId="0" borderId="31" xfId="0" applyBorder="1" applyAlignment="1">
      <alignment horizontal="right" vertical="center"/>
    </xf>
    <xf numFmtId="0" fontId="0" fillId="0" borderId="48" xfId="0" applyBorder="1" applyAlignment="1">
      <alignment horizontal="right" vertical="center"/>
    </xf>
    <xf numFmtId="0" fontId="0" fillId="0" borderId="10" xfId="0" applyBorder="1" applyAlignment="1">
      <alignment horizontal="right" vertical="center"/>
    </xf>
    <xf numFmtId="0" fontId="0" fillId="0" borderId="33"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29" xfId="0" applyBorder="1" applyAlignment="1">
      <alignment horizontal="righ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45" xfId="0" applyBorder="1" applyAlignment="1">
      <alignment horizontal="right" vertical="center"/>
    </xf>
    <xf numFmtId="0" fontId="0" fillId="0" borderId="49" xfId="0" applyBorder="1" applyAlignment="1">
      <alignment horizontal="right" vertical="center"/>
    </xf>
    <xf numFmtId="0" fontId="0" fillId="0" borderId="11" xfId="0" applyBorder="1" applyAlignment="1">
      <alignment horizontal="right" vertical="center"/>
    </xf>
    <xf numFmtId="0" fontId="0" fillId="24" borderId="24" xfId="0" applyFill="1" applyBorder="1" applyAlignment="1">
      <alignment horizontal="center" vertical="center"/>
    </xf>
    <xf numFmtId="0" fontId="0" fillId="24" borderId="50" xfId="0" applyFill="1" applyBorder="1" applyAlignment="1">
      <alignment horizontal="center" vertical="center"/>
    </xf>
    <xf numFmtId="0" fontId="0" fillId="24" borderId="51" xfId="0" applyFill="1" applyBorder="1" applyAlignment="1">
      <alignment horizontal="center" vertical="center"/>
    </xf>
    <xf numFmtId="0" fontId="0" fillId="24" borderId="51" xfId="0" applyFill="1" applyBorder="1" applyAlignment="1">
      <alignment horizontal="center" vertical="center"/>
    </xf>
    <xf numFmtId="0" fontId="0" fillId="24" borderId="52"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46" xfId="0" applyFill="1" applyBorder="1" applyAlignment="1">
      <alignment horizontal="center" vertical="center"/>
    </xf>
    <xf numFmtId="0" fontId="0" fillId="24" borderId="44" xfId="0" applyFill="1" applyBorder="1" applyAlignment="1">
      <alignment horizontal="center" vertical="center"/>
    </xf>
    <xf numFmtId="0" fontId="0" fillId="24" borderId="45" xfId="0" applyFill="1" applyBorder="1" applyAlignment="1">
      <alignment horizontal="center" vertical="center"/>
    </xf>
    <xf numFmtId="0" fontId="0" fillId="24" borderId="45" xfId="0" applyFill="1" applyBorder="1" applyAlignment="1">
      <alignment horizontal="center" vertical="center"/>
    </xf>
    <xf numFmtId="0" fontId="0" fillId="0" borderId="53" xfId="0" applyBorder="1" applyAlignment="1">
      <alignment horizontal="left" vertical="center"/>
    </xf>
    <xf numFmtId="0" fontId="0" fillId="0" borderId="35"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34" xfId="0" applyBorder="1" applyAlignment="1">
      <alignment horizontal="left" vertical="center"/>
    </xf>
    <xf numFmtId="0" fontId="0" fillId="0" borderId="19" xfId="0" applyBorder="1" applyAlignment="1">
      <alignment horizontal="left" vertical="center"/>
    </xf>
    <xf numFmtId="0" fontId="0" fillId="0" borderId="5" xfId="0" applyBorder="1" applyAlignment="1">
      <alignment horizontal="left" vertical="center"/>
    </xf>
    <xf numFmtId="0" fontId="0" fillId="24" borderId="18" xfId="0" applyFill="1" applyBorder="1" applyAlignment="1">
      <alignment vertical="center"/>
    </xf>
    <xf numFmtId="0" fontId="0" fillId="24" borderId="11" xfId="0" applyFill="1" applyBorder="1" applyAlignment="1">
      <alignment vertical="center"/>
    </xf>
    <xf numFmtId="0" fontId="0" fillId="24" borderId="16" xfId="0" applyFill="1" applyBorder="1" applyAlignment="1">
      <alignment vertical="center"/>
    </xf>
    <xf numFmtId="0" fontId="0" fillId="24" borderId="57" xfId="0" applyFill="1" applyBorder="1" applyAlignment="1">
      <alignment vertical="center" wrapText="1"/>
    </xf>
    <xf numFmtId="0" fontId="0" fillId="25" borderId="27" xfId="0" applyFill="1" applyBorder="1" applyAlignment="1">
      <alignment vertical="center"/>
    </xf>
    <xf numFmtId="0" fontId="0" fillId="25" borderId="41" xfId="0" applyFill="1" applyBorder="1" applyAlignment="1">
      <alignment vertical="center"/>
    </xf>
    <xf numFmtId="0" fontId="0" fillId="25" borderId="24" xfId="0" applyFill="1" applyBorder="1" applyAlignment="1">
      <alignment vertical="center"/>
    </xf>
    <xf numFmtId="0" fontId="0" fillId="24" borderId="25" xfId="0" applyFont="1" applyFill="1" applyBorder="1" applyAlignment="1">
      <alignment vertical="center" wrapText="1"/>
    </xf>
    <xf numFmtId="0" fontId="3" fillId="25" borderId="27" xfId="0" applyFont="1" applyFill="1" applyBorder="1" applyAlignment="1">
      <alignment vertical="center"/>
    </xf>
    <xf numFmtId="0" fontId="3" fillId="25" borderId="24" xfId="0" applyFont="1" applyFill="1" applyBorder="1" applyAlignment="1">
      <alignment vertical="center"/>
    </xf>
    <xf numFmtId="0" fontId="0" fillId="25" borderId="24" xfId="0" applyFill="1" applyBorder="1" applyAlignment="1">
      <alignment horizontal="center" vertical="center"/>
    </xf>
    <xf numFmtId="0" fontId="0" fillId="25" borderId="52" xfId="0" applyFill="1" applyBorder="1" applyAlignment="1">
      <alignment horizontal="center" vertical="center"/>
    </xf>
    <xf numFmtId="0" fontId="0" fillId="25" borderId="58" xfId="0" applyFill="1" applyBorder="1" applyAlignment="1">
      <alignment horizontal="right" vertical="center"/>
    </xf>
    <xf numFmtId="0" fontId="3" fillId="25" borderId="24" xfId="0" applyFont="1" applyFill="1" applyBorder="1" applyAlignment="1">
      <alignment horizontal="right" vertical="center"/>
    </xf>
    <xf numFmtId="0" fontId="0" fillId="25" borderId="57" xfId="0" applyFill="1" applyBorder="1" applyAlignment="1">
      <alignment horizontal="right" vertical="center"/>
    </xf>
    <xf numFmtId="0" fontId="0" fillId="25" borderId="52" xfId="0" applyFill="1" applyBorder="1" applyAlignment="1">
      <alignment horizontal="right" vertical="center"/>
    </xf>
    <xf numFmtId="0" fontId="0" fillId="25" borderId="51" xfId="0" applyFill="1" applyBorder="1" applyAlignment="1">
      <alignment horizontal="right" vertical="center"/>
    </xf>
    <xf numFmtId="0" fontId="0" fillId="25" borderId="25" xfId="0" applyFill="1" applyBorder="1" applyAlignment="1">
      <alignment horizontal="right" vertical="center"/>
    </xf>
    <xf numFmtId="0" fontId="3" fillId="25" borderId="46" xfId="0" applyFont="1" applyFill="1" applyBorder="1" applyAlignment="1">
      <alignment horizontal="right" vertical="center"/>
    </xf>
    <xf numFmtId="0" fontId="0" fillId="25" borderId="28" xfId="0" applyFill="1" applyBorder="1" applyAlignment="1">
      <alignment vertical="center"/>
    </xf>
    <xf numFmtId="0" fontId="0" fillId="25" borderId="13" xfId="0" applyFill="1" applyBorder="1" applyAlignment="1">
      <alignment vertical="center"/>
    </xf>
    <xf numFmtId="0" fontId="0" fillId="25" borderId="31" xfId="0" applyFill="1" applyBorder="1" applyAlignment="1">
      <alignment horizontal="right" vertical="center"/>
    </xf>
    <xf numFmtId="0" fontId="0" fillId="24" borderId="29" xfId="0" applyFill="1" applyBorder="1" applyAlignment="1">
      <alignment vertical="center"/>
    </xf>
    <xf numFmtId="0" fontId="3" fillId="24" borderId="29" xfId="0" applyFont="1" applyFill="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0" fillId="25" borderId="19" xfId="0" applyFill="1" applyBorder="1" applyAlignment="1">
      <alignment vertical="center"/>
    </xf>
    <xf numFmtId="0" fontId="0" fillId="25" borderId="5" xfId="0" applyFill="1" applyBorder="1" applyAlignment="1">
      <alignment vertical="center"/>
    </xf>
    <xf numFmtId="0" fontId="0" fillId="25" borderId="30" xfId="0" applyFill="1" applyBorder="1" applyAlignment="1">
      <alignment vertical="center"/>
    </xf>
    <xf numFmtId="0" fontId="0" fillId="25" borderId="59" xfId="0" applyFill="1" applyBorder="1" applyAlignment="1">
      <alignment vertical="center"/>
    </xf>
    <xf numFmtId="0" fontId="0" fillId="25" borderId="25" xfId="0" applyFill="1" applyBorder="1" applyAlignment="1">
      <alignment vertical="center"/>
    </xf>
    <xf numFmtId="0" fontId="0" fillId="25" borderId="26" xfId="0" applyFill="1" applyBorder="1" applyAlignment="1">
      <alignment vertical="center"/>
    </xf>
    <xf numFmtId="0" fontId="0" fillId="24" borderId="14" xfId="0" applyFill="1" applyBorder="1" applyAlignment="1">
      <alignment vertical="center"/>
    </xf>
    <xf numFmtId="0" fontId="0" fillId="24" borderId="11" xfId="0" applyFill="1" applyBorder="1" applyAlignment="1">
      <alignment vertical="center" wrapText="1"/>
    </xf>
    <xf numFmtId="0" fontId="0" fillId="24" borderId="11" xfId="0" applyFill="1" applyBorder="1" applyAlignment="1">
      <alignment vertical="center"/>
    </xf>
    <xf numFmtId="0" fontId="0" fillId="24" borderId="15" xfId="0" applyFill="1" applyBorder="1" applyAlignment="1">
      <alignment vertical="center"/>
    </xf>
    <xf numFmtId="0" fontId="0" fillId="24" borderId="5" xfId="0" applyFill="1" applyBorder="1" applyAlignment="1">
      <alignment vertical="center"/>
    </xf>
    <xf numFmtId="0" fontId="0" fillId="24" borderId="5" xfId="0" applyFill="1" applyBorder="1" applyAlignment="1">
      <alignment vertical="center" wrapText="1"/>
    </xf>
    <xf numFmtId="0" fontId="3" fillId="24" borderId="42" xfId="0" applyFont="1" applyFill="1" applyBorder="1" applyAlignment="1">
      <alignment vertical="center"/>
    </xf>
    <xf numFmtId="0" fontId="3" fillId="25" borderId="13" xfId="0" applyFont="1" applyFill="1" applyBorder="1" applyAlignment="1">
      <alignment vertical="center"/>
    </xf>
    <xf numFmtId="0" fontId="3" fillId="24" borderId="60" xfId="0" applyFont="1" applyFill="1" applyBorder="1" applyAlignment="1">
      <alignment vertical="center"/>
    </xf>
    <xf numFmtId="0" fontId="3" fillId="24" borderId="20" xfId="0" applyFont="1" applyFill="1" applyBorder="1" applyAlignment="1">
      <alignment vertical="center"/>
    </xf>
    <xf numFmtId="0" fontId="3" fillId="25" borderId="25" xfId="0" applyFont="1" applyFill="1" applyBorder="1" applyAlignment="1">
      <alignment vertical="center"/>
    </xf>
    <xf numFmtId="0" fontId="3" fillId="25" borderId="26" xfId="0" applyFont="1" applyFill="1" applyBorder="1" applyAlignment="1">
      <alignment vertical="center"/>
    </xf>
    <xf numFmtId="177" fontId="3" fillId="0" borderId="60" xfId="48" applyFont="1" applyBorder="1" applyAlignment="1">
      <alignment vertical="center"/>
    </xf>
    <xf numFmtId="177" fontId="2" fillId="25" borderId="43" xfId="48" applyFont="1" applyFill="1" applyBorder="1" applyAlignment="1">
      <alignment vertical="center"/>
    </xf>
    <xf numFmtId="177" fontId="3" fillId="0" borderId="21" xfId="48" applyFont="1" applyBorder="1" applyAlignment="1">
      <alignment vertical="center"/>
    </xf>
    <xf numFmtId="177" fontId="3" fillId="0" borderId="23" xfId="48" applyFont="1" applyBorder="1" applyAlignment="1">
      <alignment vertical="center"/>
    </xf>
    <xf numFmtId="177" fontId="2" fillId="25" borderId="27" xfId="48" applyFont="1" applyFill="1" applyBorder="1" applyAlignment="1">
      <alignment vertical="center"/>
    </xf>
    <xf numFmtId="0" fontId="3" fillId="24" borderId="5" xfId="0" applyFont="1" applyFill="1" applyBorder="1" applyAlignment="1">
      <alignment vertical="center" wrapText="1"/>
    </xf>
    <xf numFmtId="0" fontId="0" fillId="24" borderId="30" xfId="0" applyFill="1" applyBorder="1" applyAlignment="1">
      <alignment vertical="center" wrapText="1"/>
    </xf>
    <xf numFmtId="0" fontId="3" fillId="24" borderId="5" xfId="0" applyFont="1" applyFill="1" applyBorder="1" applyAlignment="1">
      <alignment vertical="center"/>
    </xf>
    <xf numFmtId="0" fontId="0" fillId="24" borderId="30" xfId="0" applyFill="1" applyBorder="1" applyAlignment="1">
      <alignment vertical="center"/>
    </xf>
    <xf numFmtId="9" fontId="0" fillId="0" borderId="31" xfId="52" applyFont="1" applyBorder="1" applyAlignment="1">
      <alignment vertical="center" wrapText="1"/>
    </xf>
    <xf numFmtId="9" fontId="0" fillId="0" borderId="13" xfId="52" applyFont="1" applyBorder="1" applyAlignment="1">
      <alignment vertical="center" wrapText="1"/>
    </xf>
    <xf numFmtId="9" fontId="0" fillId="0" borderId="31" xfId="52" applyFont="1" applyBorder="1" applyAlignment="1">
      <alignment vertical="center" wrapText="1"/>
    </xf>
    <xf numFmtId="0" fontId="0" fillId="0" borderId="30" xfId="0" applyFont="1" applyBorder="1" applyAlignment="1">
      <alignment vertical="center" wrapText="1"/>
    </xf>
    <xf numFmtId="0" fontId="0" fillId="25" borderId="25" xfId="0" applyFill="1" applyBorder="1" applyAlignment="1">
      <alignment vertical="center" wrapText="1"/>
    </xf>
    <xf numFmtId="0" fontId="0" fillId="25" borderId="26" xfId="0" applyFill="1" applyBorder="1" applyAlignment="1">
      <alignment vertical="center" wrapText="1"/>
    </xf>
    <xf numFmtId="0" fontId="2" fillId="25" borderId="25" xfId="0" applyFont="1" applyFill="1" applyBorder="1" applyAlignment="1">
      <alignment vertical="center"/>
    </xf>
    <xf numFmtId="0" fontId="0" fillId="25" borderId="25" xfId="0" applyFill="1" applyBorder="1" applyAlignment="1">
      <alignment vertical="center"/>
    </xf>
    <xf numFmtId="180" fontId="0" fillId="0" borderId="0" xfId="0" applyNumberFormat="1" applyAlignment="1">
      <alignment vertical="center"/>
    </xf>
    <xf numFmtId="180" fontId="0" fillId="0" borderId="0" xfId="0" applyNumberFormat="1" applyAlignment="1">
      <alignment vertical="center"/>
    </xf>
    <xf numFmtId="180" fontId="0" fillId="0" borderId="0" xfId="0" applyNumberFormat="1" applyAlignment="1">
      <alignment vertical="center"/>
    </xf>
    <xf numFmtId="180" fontId="0" fillId="0" borderId="0" xfId="0" applyNumberFormat="1" applyAlignment="1">
      <alignment vertical="center"/>
    </xf>
    <xf numFmtId="180" fontId="0" fillId="0" borderId="0" xfId="0" applyNumberFormat="1" applyAlignment="1">
      <alignment vertical="center"/>
    </xf>
    <xf numFmtId="180" fontId="0" fillId="0" borderId="0" xfId="0" applyNumberFormat="1" applyAlignment="1">
      <alignment vertical="center"/>
    </xf>
    <xf numFmtId="0" fontId="0" fillId="0" borderId="61" xfId="0" applyBorder="1" applyAlignment="1">
      <alignment horizontal="left" vertical="center"/>
    </xf>
    <xf numFmtId="0" fontId="0" fillId="0" borderId="40" xfId="0" applyBorder="1" applyAlignment="1">
      <alignment horizontal="left" vertical="center"/>
    </xf>
    <xf numFmtId="0" fontId="0" fillId="24" borderId="14" xfId="0" applyFill="1" applyBorder="1" applyAlignment="1">
      <alignment horizontal="center" vertical="center"/>
    </xf>
    <xf numFmtId="0" fontId="0" fillId="24" borderId="62" xfId="0" applyFill="1" applyBorder="1" applyAlignment="1">
      <alignment horizontal="center" vertical="center"/>
    </xf>
    <xf numFmtId="0" fontId="0" fillId="24" borderId="42" xfId="0" applyFill="1" applyBorder="1" applyAlignment="1">
      <alignment horizontal="center" vertical="center"/>
    </xf>
    <xf numFmtId="0" fontId="0" fillId="24" borderId="42" xfId="0" applyFill="1"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righ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right" vertical="center"/>
    </xf>
    <xf numFmtId="0" fontId="0" fillId="24" borderId="63" xfId="0" applyFill="1"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0" fontId="0" fillId="0" borderId="63" xfId="0" applyBorder="1" applyAlignment="1">
      <alignment horizontal="right" vertical="center"/>
    </xf>
    <xf numFmtId="0" fontId="0" fillId="25" borderId="26" xfId="0" applyFill="1" applyBorder="1" applyAlignment="1">
      <alignment horizontal="right" vertical="center"/>
    </xf>
    <xf numFmtId="0" fontId="0" fillId="24" borderId="44" xfId="0" applyFill="1" applyBorder="1" applyAlignment="1">
      <alignment horizontal="center"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3" xfId="0" applyBorder="1" applyAlignment="1">
      <alignment horizontal="right" vertical="center"/>
    </xf>
    <xf numFmtId="0" fontId="0" fillId="0" borderId="64" xfId="0" applyBorder="1" applyAlignment="1">
      <alignment horizontal="right" vertical="center"/>
    </xf>
    <xf numFmtId="0" fontId="3" fillId="25" borderId="27" xfId="0" applyFont="1" applyFill="1" applyBorder="1" applyAlignment="1">
      <alignment horizontal="right" vertical="center"/>
    </xf>
    <xf numFmtId="0" fontId="0" fillId="24" borderId="64" xfId="0" applyFill="1" applyBorder="1" applyAlignment="1">
      <alignment horizontal="center" vertical="center"/>
    </xf>
    <xf numFmtId="0" fontId="0" fillId="0" borderId="65" xfId="0" applyBorder="1" applyAlignment="1">
      <alignment horizontal="right" vertical="center"/>
    </xf>
    <xf numFmtId="0" fontId="0" fillId="0" borderId="39" xfId="0" applyBorder="1" applyAlignment="1">
      <alignment horizontal="right" vertical="center"/>
    </xf>
    <xf numFmtId="0" fontId="0" fillId="0" borderId="66" xfId="0" applyBorder="1" applyAlignment="1">
      <alignment horizontal="right" vertical="center"/>
    </xf>
    <xf numFmtId="0" fontId="0" fillId="0" borderId="67" xfId="0" applyBorder="1" applyAlignment="1">
      <alignment horizontal="right" vertical="center"/>
    </xf>
    <xf numFmtId="0" fontId="3" fillId="25" borderId="41" xfId="0" applyFont="1" applyFill="1" applyBorder="1" applyAlignment="1">
      <alignment horizontal="right" vertical="center"/>
    </xf>
    <xf numFmtId="0" fontId="0" fillId="24" borderId="68" xfId="0" applyFill="1" applyBorder="1" applyAlignment="1">
      <alignment horizontal="center" vertical="center" wrapText="1"/>
    </xf>
    <xf numFmtId="0" fontId="0" fillId="24" borderId="45" xfId="0" applyFill="1" applyBorder="1" applyAlignment="1">
      <alignment horizontal="center" vertical="center" wrapText="1"/>
    </xf>
    <xf numFmtId="0" fontId="0" fillId="24" borderId="45" xfId="0" applyFont="1" applyFill="1" applyBorder="1" applyAlignment="1">
      <alignment vertical="center" wrapText="1"/>
    </xf>
    <xf numFmtId="0" fontId="0" fillId="24" borderId="49" xfId="0" applyFill="1" applyBorder="1" applyAlignment="1">
      <alignment horizontal="center" vertical="center"/>
    </xf>
    <xf numFmtId="0" fontId="0" fillId="0" borderId="55" xfId="0" applyBorder="1" applyAlignment="1">
      <alignment horizontal="right" vertical="center"/>
    </xf>
    <xf numFmtId="0" fontId="0" fillId="0" borderId="69" xfId="0"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0" fontId="0" fillId="0" borderId="18" xfId="0" applyBorder="1" applyAlignment="1">
      <alignment horizontal="right" vertical="center"/>
    </xf>
    <xf numFmtId="0" fontId="0" fillId="0" borderId="28" xfId="0" applyBorder="1" applyAlignment="1">
      <alignment horizontal="right" vertical="center"/>
    </xf>
    <xf numFmtId="0" fontId="0" fillId="0" borderId="32" xfId="0" applyBorder="1" applyAlignment="1">
      <alignment horizontal="right" vertical="center"/>
    </xf>
    <xf numFmtId="0" fontId="0" fillId="0" borderId="72" xfId="0" applyBorder="1" applyAlignment="1">
      <alignment horizontal="right" vertical="center"/>
    </xf>
    <xf numFmtId="0" fontId="0" fillId="0" borderId="38" xfId="0" applyBorder="1" applyAlignment="1">
      <alignment horizontal="right" vertical="center"/>
    </xf>
    <xf numFmtId="0" fontId="0" fillId="0" borderId="73" xfId="0" applyBorder="1" applyAlignment="1">
      <alignment horizontal="right" vertical="center"/>
    </xf>
    <xf numFmtId="0" fontId="0" fillId="0" borderId="35" xfId="0" applyBorder="1" applyAlignment="1">
      <alignment horizontal="right" vertical="center"/>
    </xf>
    <xf numFmtId="0" fontId="0" fillId="0" borderId="19" xfId="0" applyBorder="1" applyAlignment="1">
      <alignment horizontal="right" vertical="center"/>
    </xf>
    <xf numFmtId="0" fontId="0" fillId="0" borderId="24" xfId="0" applyBorder="1" applyAlignment="1">
      <alignment horizontal="left" vertical="center"/>
    </xf>
    <xf numFmtId="0" fontId="0" fillId="0" borderId="52" xfId="0" applyBorder="1" applyAlignment="1">
      <alignment horizontal="left" vertical="center"/>
    </xf>
    <xf numFmtId="0" fontId="0" fillId="0" borderId="26" xfId="0" applyBorder="1" applyAlignment="1">
      <alignment horizontal="right" vertical="center"/>
    </xf>
    <xf numFmtId="0" fontId="0" fillId="0" borderId="25" xfId="0" applyBorder="1" applyAlignment="1">
      <alignment horizontal="right" vertical="center"/>
    </xf>
    <xf numFmtId="0" fontId="0" fillId="0" borderId="52" xfId="0" applyBorder="1" applyAlignment="1">
      <alignment horizontal="right" vertical="center"/>
    </xf>
    <xf numFmtId="0" fontId="0" fillId="0" borderId="46" xfId="0" applyBorder="1" applyAlignment="1">
      <alignment horizontal="right" vertical="center"/>
    </xf>
    <xf numFmtId="0" fontId="0" fillId="0" borderId="74" xfId="0" applyBorder="1" applyAlignment="1">
      <alignment horizontal="left" vertical="center"/>
    </xf>
    <xf numFmtId="0" fontId="0" fillId="0" borderId="48" xfId="0" applyBorder="1" applyAlignment="1">
      <alignment horizontal="left" vertical="center"/>
    </xf>
    <xf numFmtId="0" fontId="0" fillId="0" borderId="36" xfId="0" applyBorder="1" applyAlignment="1">
      <alignment horizontal="left" vertical="center"/>
    </xf>
    <xf numFmtId="0" fontId="0" fillId="0" borderId="14" xfId="0" applyBorder="1" applyAlignment="1">
      <alignment horizontal="left" vertical="center"/>
    </xf>
    <xf numFmtId="0" fontId="0" fillId="0" borderId="68" xfId="0" applyBorder="1" applyAlignment="1">
      <alignment horizontal="left" vertical="center"/>
    </xf>
    <xf numFmtId="0" fontId="0" fillId="0" borderId="68" xfId="0" applyBorder="1" applyAlignment="1">
      <alignment horizontal="right" vertical="center"/>
    </xf>
    <xf numFmtId="0" fontId="0" fillId="0" borderId="59" xfId="0" applyBorder="1" applyAlignment="1">
      <alignment horizontal="left" vertical="center"/>
    </xf>
    <xf numFmtId="0" fontId="0" fillId="0" borderId="69" xfId="0" applyBorder="1" applyAlignment="1">
      <alignment horizontal="left" vertical="center"/>
    </xf>
    <xf numFmtId="0" fontId="0" fillId="0" borderId="58" xfId="0" applyBorder="1" applyAlignment="1">
      <alignment horizontal="right" vertical="center"/>
    </xf>
    <xf numFmtId="0" fontId="0" fillId="0" borderId="57" xfId="0" applyBorder="1" applyAlignment="1">
      <alignment horizontal="left" vertical="center"/>
    </xf>
    <xf numFmtId="0" fontId="0" fillId="0" borderId="57" xfId="0" applyBorder="1" applyAlignment="1">
      <alignment horizontal="right" vertical="center"/>
    </xf>
    <xf numFmtId="0" fontId="0" fillId="0" borderId="36" xfId="0" applyBorder="1" applyAlignment="1">
      <alignment horizontal="right" vertical="center"/>
    </xf>
    <xf numFmtId="0" fontId="0" fillId="0" borderId="44" xfId="0" applyBorder="1" applyAlignment="1">
      <alignment horizontal="right" vertical="center"/>
    </xf>
    <xf numFmtId="0" fontId="0" fillId="0" borderId="75" xfId="0" applyBorder="1" applyAlignment="1">
      <alignment horizontal="right" vertical="center"/>
    </xf>
    <xf numFmtId="0" fontId="0" fillId="0" borderId="27" xfId="0" applyBorder="1" applyAlignment="1">
      <alignment horizontal="right" vertical="center"/>
    </xf>
    <xf numFmtId="0" fontId="0" fillId="0" borderId="41" xfId="0" applyBorder="1" applyAlignment="1">
      <alignment horizontal="right" vertical="center"/>
    </xf>
    <xf numFmtId="0" fontId="0" fillId="25" borderId="59" xfId="0" applyFill="1" applyBorder="1" applyAlignment="1">
      <alignment horizontal="center" vertical="center"/>
    </xf>
    <xf numFmtId="0" fontId="0" fillId="25" borderId="69" xfId="0" applyFill="1" applyBorder="1" applyAlignment="1">
      <alignment horizontal="center" vertical="center"/>
    </xf>
    <xf numFmtId="0" fontId="0" fillId="25" borderId="58" xfId="0" applyFill="1" applyBorder="1" applyAlignment="1">
      <alignment horizontal="right" vertical="center"/>
    </xf>
    <xf numFmtId="0" fontId="0" fillId="0" borderId="76" xfId="0" applyBorder="1" applyAlignment="1">
      <alignment horizontal="right" vertical="center"/>
    </xf>
    <xf numFmtId="0" fontId="0" fillId="0" borderId="77" xfId="0" applyBorder="1" applyAlignment="1">
      <alignment horizontal="right" vertical="center"/>
    </xf>
    <xf numFmtId="0" fontId="0" fillId="25" borderId="69" xfId="0" applyFill="1" applyBorder="1" applyAlignment="1">
      <alignment horizontal="right" vertical="center"/>
    </xf>
    <xf numFmtId="0" fontId="0" fillId="0" borderId="51" xfId="0" applyBorder="1" applyAlignment="1">
      <alignment horizontal="right" vertical="center"/>
    </xf>
    <xf numFmtId="0" fontId="0" fillId="0" borderId="43" xfId="0" applyBorder="1" applyAlignment="1">
      <alignment horizontal="right" vertical="center"/>
    </xf>
    <xf numFmtId="0" fontId="0" fillId="0" borderId="75" xfId="0" applyBorder="1" applyAlignment="1">
      <alignment horizontal="left" vertical="center"/>
    </xf>
    <xf numFmtId="0" fontId="0" fillId="0" borderId="70" xfId="0" applyBorder="1" applyAlignment="1">
      <alignment horizontal="left" vertical="center"/>
    </xf>
    <xf numFmtId="0" fontId="0" fillId="0" borderId="25" xfId="0" applyBorder="1" applyAlignment="1">
      <alignment horizontal="left" vertical="center"/>
    </xf>
    <xf numFmtId="0" fontId="0" fillId="0" borderId="15" xfId="0" applyBorder="1" applyAlignment="1">
      <alignment horizontal="left" vertical="center"/>
    </xf>
    <xf numFmtId="0" fontId="0" fillId="0" borderId="72" xfId="0" applyBorder="1" applyAlignment="1">
      <alignment horizontal="left" vertical="center"/>
    </xf>
    <xf numFmtId="0" fontId="0" fillId="0" borderId="78" xfId="0" applyBorder="1" applyAlignment="1">
      <alignment horizontal="right" vertical="center"/>
    </xf>
    <xf numFmtId="0" fontId="0" fillId="0" borderId="54" xfId="0" applyBorder="1" applyAlignment="1">
      <alignment horizontal="right" vertical="center"/>
    </xf>
    <xf numFmtId="0" fontId="0" fillId="0" borderId="56" xfId="0" applyBorder="1" applyAlignment="1">
      <alignment horizontal="right" vertical="center"/>
    </xf>
    <xf numFmtId="0" fontId="0" fillId="0" borderId="74" xfId="0" applyBorder="1" applyAlignment="1">
      <alignment horizontal="right" vertical="center"/>
    </xf>
    <xf numFmtId="0" fontId="0" fillId="0" borderId="14" xfId="0" applyBorder="1" applyAlignment="1">
      <alignment horizontal="right" vertical="center"/>
    </xf>
    <xf numFmtId="181" fontId="0" fillId="25" borderId="59" xfId="0" applyNumberFormat="1" applyFill="1" applyBorder="1" applyAlignment="1">
      <alignment vertical="center"/>
    </xf>
    <xf numFmtId="181" fontId="0" fillId="25" borderId="13" xfId="0" applyNumberFormat="1" applyFill="1" applyBorder="1" applyAlignment="1">
      <alignment vertical="center"/>
    </xf>
    <xf numFmtId="181" fontId="3" fillId="25" borderId="13" xfId="0" applyNumberFormat="1" applyFont="1" applyFill="1" applyBorder="1" applyAlignment="1">
      <alignment vertical="center"/>
    </xf>
    <xf numFmtId="181" fontId="2" fillId="25" borderId="43" xfId="48" applyNumberFormat="1" applyFont="1" applyFill="1" applyBorder="1" applyAlignment="1">
      <alignment vertical="center"/>
    </xf>
    <xf numFmtId="181" fontId="0" fillId="25" borderId="24" xfId="0" applyNumberFormat="1" applyFill="1" applyBorder="1" applyAlignment="1">
      <alignment vertical="center"/>
    </xf>
    <xf numFmtId="181" fontId="0" fillId="25" borderId="25" xfId="0" applyNumberFormat="1" applyFill="1" applyBorder="1" applyAlignment="1">
      <alignment vertical="center"/>
    </xf>
    <xf numFmtId="181" fontId="3" fillId="25" borderId="25" xfId="0" applyNumberFormat="1" applyFont="1" applyFill="1" applyBorder="1" applyAlignment="1">
      <alignment vertical="center"/>
    </xf>
    <xf numFmtId="181" fontId="3" fillId="25" borderId="26" xfId="0" applyNumberFormat="1" applyFont="1" applyFill="1" applyBorder="1" applyAlignment="1">
      <alignment vertical="center"/>
    </xf>
    <xf numFmtId="181" fontId="2" fillId="25" borderId="27" xfId="48" applyNumberFormat="1" applyFont="1" applyFill="1" applyBorder="1" applyAlignment="1">
      <alignment vertical="center"/>
    </xf>
    <xf numFmtId="181" fontId="0" fillId="25" borderId="26" xfId="0" applyNumberFormat="1" applyFill="1" applyBorder="1" applyAlignment="1">
      <alignment vertical="center" wrapText="1"/>
    </xf>
    <xf numFmtId="181" fontId="0" fillId="25" borderId="25" xfId="0" applyNumberFormat="1" applyFill="1" applyBorder="1" applyAlignment="1">
      <alignment vertical="center" wrapText="1"/>
    </xf>
    <xf numFmtId="181" fontId="0" fillId="25" borderId="25" xfId="0" applyNumberFormat="1" applyFill="1" applyBorder="1" applyAlignment="1">
      <alignment vertical="center"/>
    </xf>
    <xf numFmtId="181" fontId="0" fillId="25" borderId="26" xfId="0" applyNumberFormat="1" applyFill="1" applyBorder="1" applyAlignment="1">
      <alignment vertical="center"/>
    </xf>
    <xf numFmtId="181" fontId="0" fillId="0" borderId="0" xfId="0" applyNumberFormat="1" applyAlignment="1">
      <alignment vertical="center"/>
    </xf>
    <xf numFmtId="181" fontId="0" fillId="0" borderId="24" xfId="0" applyNumberFormat="1" applyBorder="1" applyAlignment="1">
      <alignment vertical="center"/>
    </xf>
    <xf numFmtId="181" fontId="0" fillId="0" borderId="25" xfId="0" applyNumberFormat="1" applyBorder="1" applyAlignment="1">
      <alignment vertical="center"/>
    </xf>
    <xf numFmtId="181" fontId="0" fillId="0" borderId="26" xfId="0" applyNumberFormat="1" applyBorder="1" applyAlignment="1">
      <alignment vertical="center"/>
    </xf>
    <xf numFmtId="181" fontId="1" fillId="0" borderId="27" xfId="0" applyNumberFormat="1" applyFont="1" applyBorder="1" applyAlignment="1">
      <alignment vertical="center"/>
    </xf>
    <xf numFmtId="181" fontId="2" fillId="25" borderId="25" xfId="0" applyNumberFormat="1" applyFont="1" applyFill="1" applyBorder="1" applyAlignment="1">
      <alignment vertical="center"/>
    </xf>
    <xf numFmtId="176" fontId="0" fillId="0" borderId="5" xfId="0" applyNumberFormat="1" applyBorder="1" applyAlignment="1">
      <alignment vertical="center" wrapText="1"/>
    </xf>
    <xf numFmtId="176" fontId="0" fillId="0" borderId="10" xfId="0" applyNumberFormat="1" applyBorder="1" applyAlignment="1">
      <alignment vertical="center" wrapText="1"/>
    </xf>
    <xf numFmtId="0" fontId="0" fillId="0" borderId="61" xfId="0" applyBorder="1" applyAlignment="1">
      <alignment horizontal="right" vertical="center"/>
    </xf>
    <xf numFmtId="0" fontId="0" fillId="24" borderId="5" xfId="0" applyFill="1" applyBorder="1" applyAlignment="1">
      <alignment horizontal="center" vertical="center"/>
    </xf>
    <xf numFmtId="0" fontId="3" fillId="25" borderId="5" xfId="0" applyFont="1" applyFill="1" applyBorder="1" applyAlignment="1">
      <alignment horizontal="right" vertical="center"/>
    </xf>
    <xf numFmtId="0" fontId="0" fillId="24" borderId="11" xfId="0" applyFill="1" applyBorder="1" applyAlignment="1">
      <alignment horizontal="center" vertical="center"/>
    </xf>
    <xf numFmtId="0" fontId="0" fillId="24" borderId="18" xfId="0" applyFill="1" applyBorder="1" applyAlignment="1">
      <alignment horizontal="center" vertical="center"/>
    </xf>
    <xf numFmtId="0" fontId="3" fillId="25" borderId="19" xfId="0" applyFont="1" applyFill="1" applyBorder="1" applyAlignment="1">
      <alignment horizontal="right" vertical="center"/>
    </xf>
    <xf numFmtId="0" fontId="0" fillId="24" borderId="20" xfId="0" applyFill="1" applyBorder="1" applyAlignment="1">
      <alignment horizontal="center" vertical="center"/>
    </xf>
    <xf numFmtId="0" fontId="3" fillId="25" borderId="21" xfId="0" applyFont="1" applyFill="1" applyBorder="1" applyAlignment="1">
      <alignment horizontal="right" vertical="center"/>
    </xf>
    <xf numFmtId="0" fontId="0" fillId="0" borderId="66" xfId="0" applyBorder="1" applyAlignment="1">
      <alignment vertical="center"/>
    </xf>
    <xf numFmtId="0" fontId="3" fillId="25" borderId="13" xfId="0" applyFont="1" applyFill="1" applyBorder="1" applyAlignment="1">
      <alignment horizontal="right" vertical="center"/>
    </xf>
    <xf numFmtId="0" fontId="3" fillId="25" borderId="28" xfId="0" applyFont="1" applyFill="1" applyBorder="1" applyAlignment="1">
      <alignment horizontal="right" vertical="center"/>
    </xf>
    <xf numFmtId="0" fontId="3" fillId="25" borderId="66" xfId="0" applyFont="1" applyFill="1" applyBorder="1" applyAlignment="1">
      <alignment horizontal="right" vertical="center"/>
    </xf>
    <xf numFmtId="0" fontId="3" fillId="25" borderId="41" xfId="0" applyFont="1" applyFill="1" applyBorder="1" applyAlignment="1">
      <alignment vertical="center"/>
    </xf>
    <xf numFmtId="0" fontId="0" fillId="0" borderId="65" xfId="0" applyBorder="1" applyAlignment="1">
      <alignment vertical="center"/>
    </xf>
    <xf numFmtId="0" fontId="0" fillId="0" borderId="36" xfId="0" applyBorder="1" applyAlignment="1">
      <alignment vertical="center" wrapText="1"/>
    </xf>
    <xf numFmtId="0" fontId="0" fillId="0" borderId="37" xfId="0" applyBorder="1" applyAlignment="1">
      <alignment vertical="center" wrapText="1"/>
    </xf>
    <xf numFmtId="0" fontId="0" fillId="0" borderId="65" xfId="0" applyBorder="1" applyAlignment="1">
      <alignment vertical="center" wrapText="1"/>
    </xf>
    <xf numFmtId="0" fontId="0" fillId="24" borderId="19" xfId="0" applyFill="1" applyBorder="1" applyAlignment="1">
      <alignment vertical="center"/>
    </xf>
    <xf numFmtId="0" fontId="0" fillId="24" borderId="5" xfId="0" applyFill="1" applyBorder="1" applyAlignment="1">
      <alignment vertical="center"/>
    </xf>
    <xf numFmtId="0" fontId="3" fillId="24" borderId="5" xfId="0" applyFont="1" applyFill="1" applyBorder="1" applyAlignment="1">
      <alignment vertical="center"/>
    </xf>
    <xf numFmtId="0" fontId="3" fillId="24" borderId="5" xfId="0" applyFont="1" applyFill="1" applyBorder="1" applyAlignment="1">
      <alignment vertical="center" wrapText="1"/>
    </xf>
    <xf numFmtId="0" fontId="0" fillId="24" borderId="5" xfId="0" applyFill="1" applyBorder="1" applyAlignment="1">
      <alignment vertical="center" wrapText="1"/>
    </xf>
    <xf numFmtId="0" fontId="0" fillId="24" borderId="30" xfId="0" applyFill="1" applyBorder="1" applyAlignment="1">
      <alignment vertical="center"/>
    </xf>
    <xf numFmtId="0" fontId="0" fillId="0" borderId="70" xfId="0" applyBorder="1" applyAlignment="1">
      <alignment vertical="center" wrapText="1"/>
    </xf>
    <xf numFmtId="0" fontId="0" fillId="24" borderId="10" xfId="0" applyFill="1" applyBorder="1" applyAlignment="1">
      <alignment vertical="center" wrapText="1"/>
    </xf>
    <xf numFmtId="0" fontId="0" fillId="0" borderId="79" xfId="0" applyBorder="1" applyAlignment="1">
      <alignment vertical="center" wrapText="1"/>
    </xf>
    <xf numFmtId="0" fontId="0" fillId="24" borderId="10" xfId="0" applyFill="1" applyBorder="1" applyAlignment="1">
      <alignment vertical="center"/>
    </xf>
    <xf numFmtId="0" fontId="0" fillId="25" borderId="51" xfId="0" applyFill="1" applyBorder="1" applyAlignment="1">
      <alignment vertical="center"/>
    </xf>
    <xf numFmtId="0" fontId="0" fillId="0" borderId="60" xfId="0" applyBorder="1" applyAlignment="1">
      <alignment horizontal="right" vertical="center"/>
    </xf>
    <xf numFmtId="0" fontId="0" fillId="0" borderId="80" xfId="0" applyBorder="1" applyAlignment="1">
      <alignment horizontal="right" vertical="center"/>
    </xf>
    <xf numFmtId="0" fontId="0" fillId="0" borderId="61" xfId="0" applyBorder="1" applyAlignment="1">
      <alignment vertical="center"/>
    </xf>
    <xf numFmtId="0" fontId="0" fillId="0" borderId="81" xfId="0" applyBorder="1" applyAlignment="1">
      <alignment horizontal="left" vertical="center"/>
    </xf>
    <xf numFmtId="0" fontId="0" fillId="0" borderId="53" xfId="0" applyBorder="1" applyAlignment="1">
      <alignment horizontal="right" vertical="center"/>
    </xf>
    <xf numFmtId="0" fontId="0" fillId="0" borderId="82" xfId="0" applyBorder="1" applyAlignment="1">
      <alignment horizontal="right" vertical="center"/>
    </xf>
    <xf numFmtId="3" fontId="0" fillId="0" borderId="0" xfId="0" applyNumberFormat="1" applyAlignment="1">
      <alignment vertical="center"/>
    </xf>
    <xf numFmtId="0" fontId="0" fillId="0" borderId="12" xfId="0" applyBorder="1" applyAlignment="1">
      <alignment horizontal="left" vertical="center"/>
    </xf>
    <xf numFmtId="0" fontId="0" fillId="25" borderId="83" xfId="0" applyFill="1" applyBorder="1" applyAlignment="1">
      <alignment horizontal="right" vertical="center"/>
    </xf>
    <xf numFmtId="0" fontId="0" fillId="0" borderId="54" xfId="0" applyBorder="1" applyAlignment="1">
      <alignment vertical="center"/>
    </xf>
    <xf numFmtId="0" fontId="0" fillId="0" borderId="84" xfId="0" applyBorder="1" applyAlignment="1">
      <alignment horizontal="left" vertical="center"/>
    </xf>
    <xf numFmtId="0" fontId="0" fillId="0" borderId="63" xfId="0" applyBorder="1" applyAlignment="1">
      <alignment vertical="center"/>
    </xf>
    <xf numFmtId="0" fontId="0" fillId="0" borderId="53" xfId="0" applyBorder="1" applyAlignment="1">
      <alignment vertical="center"/>
    </xf>
    <xf numFmtId="176" fontId="0" fillId="0" borderId="13" xfId="0" applyNumberFormat="1" applyBorder="1" applyAlignment="1">
      <alignment vertical="center" wrapText="1"/>
    </xf>
    <xf numFmtId="176" fontId="0" fillId="0" borderId="0" xfId="0" applyNumberFormat="1" applyAlignment="1">
      <alignment vertical="center"/>
    </xf>
    <xf numFmtId="176" fontId="0" fillId="0" borderId="11" xfId="0" applyNumberFormat="1" applyBorder="1" applyAlignment="1">
      <alignment vertical="center" wrapText="1"/>
    </xf>
    <xf numFmtId="176" fontId="0" fillId="24" borderId="5" xfId="0" applyNumberFormat="1" applyFill="1" applyBorder="1" applyAlignment="1">
      <alignment vertical="center" wrapText="1"/>
    </xf>
    <xf numFmtId="176" fontId="0" fillId="0" borderId="27" xfId="0" applyNumberFormat="1" applyBorder="1" applyAlignment="1">
      <alignment vertical="center" wrapText="1"/>
    </xf>
    <xf numFmtId="176" fontId="0" fillId="0" borderId="12" xfId="0" applyNumberFormat="1" applyBorder="1" applyAlignment="1">
      <alignment vertical="center" wrapText="1"/>
    </xf>
    <xf numFmtId="176" fontId="0" fillId="0" borderId="10" xfId="0" applyNumberFormat="1" applyBorder="1" applyAlignment="1">
      <alignment vertical="center"/>
    </xf>
    <xf numFmtId="176" fontId="2" fillId="0" borderId="0" xfId="0" applyNumberFormat="1" applyFont="1" applyAlignment="1">
      <alignment vertical="center" wrapText="1"/>
    </xf>
    <xf numFmtId="176" fontId="0" fillId="0" borderId="0" xfId="0" applyNumberFormat="1" applyBorder="1" applyAlignment="1">
      <alignment vertical="center"/>
    </xf>
    <xf numFmtId="176" fontId="0" fillId="0" borderId="11" xfId="0" applyNumberFormat="1" applyBorder="1" applyAlignment="1">
      <alignment vertical="center"/>
    </xf>
    <xf numFmtId="176" fontId="0" fillId="0" borderId="41" xfId="0" applyNumberFormat="1" applyBorder="1" applyAlignment="1">
      <alignment vertical="center" wrapText="1"/>
    </xf>
    <xf numFmtId="176" fontId="0" fillId="24" borderId="10" xfId="0" applyNumberFormat="1" applyFill="1" applyBorder="1" applyAlignment="1">
      <alignment vertical="center" wrapText="1"/>
    </xf>
    <xf numFmtId="176" fontId="0" fillId="0" borderId="39" xfId="0" applyNumberFormat="1" applyBorder="1" applyAlignment="1">
      <alignment vertical="center" wrapText="1"/>
    </xf>
    <xf numFmtId="176" fontId="2" fillId="0" borderId="0" xfId="0" applyNumberFormat="1" applyFont="1" applyAlignment="1">
      <alignment vertical="center"/>
    </xf>
    <xf numFmtId="176" fontId="0" fillId="24" borderId="5" xfId="0" applyNumberFormat="1" applyFill="1" applyBorder="1" applyAlignment="1">
      <alignment vertical="center"/>
    </xf>
    <xf numFmtId="176" fontId="0" fillId="24" borderId="5" xfId="0" applyNumberFormat="1" applyFill="1" applyBorder="1" applyAlignment="1">
      <alignment vertical="center" wrapText="1"/>
    </xf>
    <xf numFmtId="176" fontId="0" fillId="0" borderId="17" xfId="0" applyNumberFormat="1" applyBorder="1" applyAlignment="1">
      <alignment vertical="center" wrapText="1"/>
    </xf>
    <xf numFmtId="20" fontId="0" fillId="0" borderId="5" xfId="0" applyNumberFormat="1" applyBorder="1" applyAlignment="1">
      <alignment vertical="center"/>
    </xf>
    <xf numFmtId="20" fontId="0" fillId="0" borderId="5" xfId="0" applyNumberFormat="1" applyBorder="1" applyAlignment="1">
      <alignment vertical="center"/>
    </xf>
    <xf numFmtId="20" fontId="0" fillId="0" borderId="5" xfId="0" applyNumberFormat="1" applyBorder="1" applyAlignment="1">
      <alignment vertical="center"/>
    </xf>
    <xf numFmtId="20" fontId="0" fillId="0" borderId="5" xfId="0" applyNumberFormat="1" applyBorder="1" applyAlignment="1">
      <alignment vertical="center"/>
    </xf>
    <xf numFmtId="176" fontId="2" fillId="0" borderId="0" xfId="0" applyNumberFormat="1" applyFont="1" applyBorder="1" applyAlignment="1">
      <alignment vertical="center" wrapText="1"/>
    </xf>
    <xf numFmtId="176" fontId="2" fillId="0" borderId="0" xfId="0" applyNumberFormat="1" applyFont="1" applyBorder="1" applyAlignment="1">
      <alignment vertical="center"/>
    </xf>
    <xf numFmtId="176" fontId="0" fillId="0" borderId="65" xfId="0" applyNumberFormat="1" applyBorder="1" applyAlignment="1">
      <alignment vertical="center" wrapText="1"/>
    </xf>
    <xf numFmtId="0" fontId="0" fillId="0" borderId="35" xfId="0" applyBorder="1" applyAlignment="1">
      <alignment vertical="center" wrapText="1"/>
    </xf>
    <xf numFmtId="0" fontId="0" fillId="0" borderId="70" xfId="0" applyBorder="1" applyAlignment="1">
      <alignment vertical="center"/>
    </xf>
    <xf numFmtId="0" fontId="0" fillId="0" borderId="16" xfId="0" applyBorder="1" applyAlignment="1">
      <alignment horizontal="left" vertical="center"/>
    </xf>
    <xf numFmtId="0" fontId="0" fillId="0" borderId="65" xfId="0" applyBorder="1" applyAlignment="1">
      <alignment horizontal="left" vertical="center"/>
    </xf>
    <xf numFmtId="0" fontId="0" fillId="0" borderId="24" xfId="0" applyBorder="1" applyAlignment="1">
      <alignment horizontal="righ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62" xfId="0" applyBorder="1" applyAlignment="1">
      <alignment vertical="center"/>
    </xf>
    <xf numFmtId="0" fontId="0" fillId="0" borderId="83"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33" xfId="0" applyBorder="1" applyAlignment="1">
      <alignment horizontal="left" vertical="center"/>
    </xf>
    <xf numFmtId="0" fontId="0" fillId="0" borderId="30" xfId="0" applyBorder="1" applyAlignment="1">
      <alignment horizontal="left" vertical="center"/>
    </xf>
    <xf numFmtId="0" fontId="0" fillId="0" borderId="23" xfId="0" applyBorder="1" applyAlignment="1">
      <alignment horizontal="left" vertical="center"/>
    </xf>
    <xf numFmtId="0" fontId="0" fillId="0" borderId="37" xfId="0" applyBorder="1" applyAlignment="1">
      <alignment horizontal="left" vertical="center"/>
    </xf>
    <xf numFmtId="0" fontId="0" fillId="0" borderId="60" xfId="0" applyBorder="1" applyAlignment="1">
      <alignment horizontal="left" vertical="center"/>
    </xf>
    <xf numFmtId="0" fontId="0" fillId="0" borderId="46" xfId="0" applyBorder="1" applyAlignment="1">
      <alignment horizontal="left" vertical="center"/>
    </xf>
    <xf numFmtId="0" fontId="0" fillId="0" borderId="71" xfId="0" applyBorder="1" applyAlignment="1">
      <alignment horizontal="left" vertical="center"/>
    </xf>
    <xf numFmtId="0" fontId="0" fillId="0" borderId="33" xfId="0" applyBorder="1" applyAlignment="1">
      <alignment vertical="center"/>
    </xf>
    <xf numFmtId="0" fontId="0" fillId="0" borderId="77" xfId="0" applyBorder="1" applyAlignment="1">
      <alignment horizontal="left" vertical="center"/>
    </xf>
    <xf numFmtId="181" fontId="0" fillId="0" borderId="5" xfId="0" applyNumberFormat="1" applyBorder="1" applyAlignment="1">
      <alignment vertical="center"/>
    </xf>
    <xf numFmtId="181" fontId="0" fillId="0" borderId="13" xfId="0" applyNumberFormat="1" applyBorder="1" applyAlignment="1">
      <alignment vertical="center"/>
    </xf>
    <xf numFmtId="181" fontId="0" fillId="0" borderId="28" xfId="0" applyNumberFormat="1" applyBorder="1" applyAlignment="1">
      <alignment vertical="center"/>
    </xf>
    <xf numFmtId="181" fontId="0" fillId="0" borderId="31" xfId="0" applyNumberFormat="1" applyBorder="1" applyAlignment="1">
      <alignment vertical="center"/>
    </xf>
    <xf numFmtId="176" fontId="0" fillId="0" borderId="5" xfId="0" applyNumberFormat="1"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9" xfId="0" applyBorder="1" applyAlignment="1">
      <alignment horizontal="left" vertical="center"/>
    </xf>
    <xf numFmtId="0" fontId="0" fillId="0" borderId="15" xfId="0" applyBorder="1" applyAlignment="1">
      <alignment horizontal="right" vertical="center"/>
    </xf>
    <xf numFmtId="0" fontId="0" fillId="24" borderId="44" xfId="0" applyFill="1" applyBorder="1" applyAlignment="1">
      <alignment vertical="center" wrapText="1"/>
    </xf>
    <xf numFmtId="0" fontId="0" fillId="24" borderId="45" xfId="0" applyFill="1" applyBorder="1" applyAlignment="1">
      <alignment vertical="center" wrapText="1"/>
    </xf>
    <xf numFmtId="0" fontId="0" fillId="24" borderId="49" xfId="0" applyFill="1" applyBorder="1" applyAlignment="1">
      <alignment vertical="center"/>
    </xf>
    <xf numFmtId="0" fontId="0" fillId="0" borderId="55" xfId="0" applyBorder="1" applyAlignment="1">
      <alignment vertical="center"/>
    </xf>
    <xf numFmtId="0" fontId="0" fillId="24" borderId="44" xfId="0" applyFill="1" applyBorder="1" applyAlignment="1">
      <alignment vertical="center"/>
    </xf>
    <xf numFmtId="0" fontId="0" fillId="24" borderId="63" xfId="0" applyFill="1" applyBorder="1" applyAlignment="1">
      <alignment vertical="center"/>
    </xf>
    <xf numFmtId="20" fontId="0" fillId="0" borderId="0" xfId="0" applyNumberFormat="1" applyAlignment="1">
      <alignment vertical="center"/>
    </xf>
    <xf numFmtId="20" fontId="0" fillId="0" borderId="0" xfId="0" applyNumberFormat="1" applyAlignment="1">
      <alignment vertical="center"/>
    </xf>
    <xf numFmtId="20" fontId="0" fillId="0" borderId="0" xfId="0" applyNumberFormat="1" applyAlignment="1">
      <alignment vertical="center"/>
    </xf>
    <xf numFmtId="20" fontId="0" fillId="0" borderId="0" xfId="0" applyNumberFormat="1" applyAlignment="1">
      <alignment vertical="center"/>
    </xf>
    <xf numFmtId="20" fontId="0" fillId="0" borderId="0" xfId="0" applyNumberFormat="1" applyAlignment="1">
      <alignment vertical="center"/>
    </xf>
    <xf numFmtId="20" fontId="0" fillId="0" borderId="0" xfId="0" applyNumberFormat="1" applyAlignment="1">
      <alignment vertical="center"/>
    </xf>
    <xf numFmtId="0" fontId="21" fillId="0" borderId="0" xfId="0" applyFont="1" applyAlignment="1">
      <alignment vertical="center"/>
    </xf>
    <xf numFmtId="20" fontId="21" fillId="0" borderId="5" xfId="0" applyNumberFormat="1" applyFont="1" applyBorder="1" applyAlignment="1">
      <alignment vertical="center" wrapText="1"/>
    </xf>
    <xf numFmtId="0" fontId="21" fillId="0" borderId="5" xfId="0" applyFont="1" applyBorder="1" applyAlignment="1">
      <alignment vertical="center" wrapText="1"/>
    </xf>
    <xf numFmtId="0" fontId="22" fillId="0" borderId="5" xfId="0" applyFont="1" applyBorder="1" applyAlignment="1">
      <alignment vertical="center" wrapText="1"/>
    </xf>
    <xf numFmtId="176" fontId="21" fillId="0" borderId="5" xfId="0" applyNumberFormat="1" applyFont="1" applyBorder="1" applyAlignment="1">
      <alignment vertical="center" wrapText="1"/>
    </xf>
    <xf numFmtId="20" fontId="21" fillId="0" borderId="5" xfId="0" applyNumberFormat="1" applyFont="1" applyBorder="1" applyAlignment="1">
      <alignment vertical="center"/>
    </xf>
    <xf numFmtId="20" fontId="21" fillId="0" borderId="10" xfId="0" applyNumberFormat="1" applyFont="1" applyBorder="1" applyAlignment="1">
      <alignment vertical="center" wrapText="1"/>
    </xf>
    <xf numFmtId="0" fontId="21" fillId="0" borderId="5" xfId="0" applyFont="1" applyBorder="1" applyAlignment="1">
      <alignment vertical="center"/>
    </xf>
    <xf numFmtId="0" fontId="22" fillId="0" borderId="5" xfId="0" applyFont="1" applyBorder="1" applyAlignment="1">
      <alignment vertical="center"/>
    </xf>
    <xf numFmtId="20" fontId="21" fillId="0" borderId="13" xfId="0" applyNumberFormat="1" applyFont="1" applyBorder="1" applyAlignment="1">
      <alignment vertical="center"/>
    </xf>
    <xf numFmtId="176" fontId="21" fillId="0" borderId="13" xfId="0" applyNumberFormat="1" applyFont="1" applyBorder="1" applyAlignment="1">
      <alignment vertical="center" wrapText="1"/>
    </xf>
    <xf numFmtId="0" fontId="3" fillId="0" borderId="0" xfId="0" applyFont="1" applyAlignment="1">
      <alignment vertical="center"/>
    </xf>
    <xf numFmtId="0" fontId="0" fillId="0" borderId="79" xfId="0" applyBorder="1" applyAlignment="1">
      <alignment vertical="center"/>
    </xf>
    <xf numFmtId="0" fontId="3" fillId="0" borderId="0" xfId="0" applyFont="1" applyAlignment="1">
      <alignment horizontal="right" vertical="center"/>
    </xf>
    <xf numFmtId="0" fontId="3" fillId="0" borderId="0" xfId="0" applyFont="1" applyAlignment="1">
      <alignment horizontal="right" vertical="center"/>
    </xf>
    <xf numFmtId="176" fontId="0" fillId="0" borderId="0" xfId="0" applyNumberFormat="1" applyAlignment="1">
      <alignment horizontal="right" vertical="center"/>
    </xf>
    <xf numFmtId="0" fontId="3" fillId="0" borderId="0" xfId="0" applyFont="1" applyBorder="1" applyAlignment="1">
      <alignment horizontal="right" vertical="center"/>
    </xf>
    <xf numFmtId="0" fontId="0" fillId="0" borderId="40" xfId="0"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72" xfId="0" applyBorder="1" applyAlignment="1">
      <alignment vertical="center"/>
    </xf>
    <xf numFmtId="0" fontId="0" fillId="0" borderId="48" xfId="0" applyBorder="1" applyAlignment="1">
      <alignment vertical="center"/>
    </xf>
    <xf numFmtId="0" fontId="0" fillId="0" borderId="78" xfId="0" applyBorder="1" applyAlignment="1">
      <alignment vertical="center"/>
    </xf>
    <xf numFmtId="0" fontId="0" fillId="0" borderId="0" xfId="0"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62" xfId="0" applyBorder="1" applyAlignment="1">
      <alignment vertical="center"/>
    </xf>
    <xf numFmtId="0" fontId="3" fillId="0" borderId="62" xfId="0" applyFont="1" applyBorder="1" applyAlignment="1">
      <alignment horizontal="right" vertical="center"/>
    </xf>
    <xf numFmtId="0" fontId="3" fillId="0" borderId="62" xfId="0" applyFont="1" applyBorder="1" applyAlignment="1">
      <alignment horizontal="right" vertical="center"/>
    </xf>
    <xf numFmtId="176" fontId="0" fillId="0" borderId="62" xfId="0" applyNumberFormat="1" applyBorder="1" applyAlignment="1">
      <alignment horizontal="right" vertical="center"/>
    </xf>
    <xf numFmtId="0" fontId="0" fillId="0" borderId="62" xfId="0" applyBorder="1" applyAlignment="1">
      <alignment horizontal="right" vertical="center"/>
    </xf>
    <xf numFmtId="176" fontId="0" fillId="0" borderId="62" xfId="0" applyNumberFormat="1" applyBorder="1" applyAlignment="1">
      <alignment vertical="center"/>
    </xf>
    <xf numFmtId="0" fontId="3" fillId="0" borderId="83" xfId="0" applyFont="1" applyBorder="1" applyAlignment="1">
      <alignment vertical="center"/>
    </xf>
    <xf numFmtId="176" fontId="0" fillId="0" borderId="8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42" xfId="0" applyBorder="1" applyAlignment="1">
      <alignment vertical="center"/>
    </xf>
    <xf numFmtId="0" fontId="0" fillId="0" borderId="60" xfId="0" applyBorder="1" applyAlignment="1">
      <alignment vertical="center"/>
    </xf>
    <xf numFmtId="0" fontId="0" fillId="0" borderId="24"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3" fillId="0" borderId="50"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24" xfId="0" applyFont="1" applyBorder="1" applyAlignment="1">
      <alignment horizontal="right" vertical="center"/>
    </xf>
    <xf numFmtId="0" fontId="3" fillId="0" borderId="15" xfId="0" applyFont="1" applyBorder="1" applyAlignment="1">
      <alignment vertical="center"/>
    </xf>
    <xf numFmtId="0" fontId="3" fillId="0" borderId="15" xfId="0" applyFont="1" applyBorder="1" applyAlignment="1">
      <alignment vertical="center"/>
    </xf>
    <xf numFmtId="176" fontId="0" fillId="0" borderId="0" xfId="0" applyNumberFormat="1" applyBorder="1" applyAlignment="1">
      <alignment horizontal="right" vertical="center"/>
    </xf>
    <xf numFmtId="0" fontId="3" fillId="0" borderId="60" xfId="0" applyFont="1" applyBorder="1" applyAlignment="1">
      <alignment vertical="center"/>
    </xf>
    <xf numFmtId="0" fontId="0" fillId="0" borderId="24" xfId="0" applyBorder="1" applyAlignment="1">
      <alignment vertical="center" wrapText="1"/>
    </xf>
    <xf numFmtId="0" fontId="0" fillId="0" borderId="5" xfId="0" applyBorder="1" applyAlignment="1">
      <alignment vertical="center" wrapText="1"/>
    </xf>
    <xf numFmtId="0" fontId="0" fillId="0" borderId="5"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57" xfId="0" applyBorder="1" applyAlignment="1">
      <alignment vertical="center" wrapText="1"/>
    </xf>
    <xf numFmtId="0" fontId="0" fillId="0" borderId="25" xfId="0" applyBorder="1" applyAlignment="1">
      <alignment vertical="center"/>
    </xf>
    <xf numFmtId="0" fontId="0" fillId="0" borderId="46" xfId="0" applyBorder="1" applyAlignment="1">
      <alignment vertical="center"/>
    </xf>
    <xf numFmtId="0" fontId="21" fillId="0" borderId="57" xfId="0" applyFont="1" applyBorder="1" applyAlignment="1">
      <alignment vertical="center" wrapText="1"/>
    </xf>
    <xf numFmtId="0" fontId="21" fillId="0" borderId="0" xfId="0" applyFont="1" applyBorder="1" applyAlignment="1">
      <alignment horizontal="right" vertical="center"/>
    </xf>
    <xf numFmtId="176" fontId="21" fillId="0" borderId="0" xfId="0" applyNumberFormat="1" applyFont="1" applyBorder="1" applyAlignment="1">
      <alignment vertical="center"/>
    </xf>
    <xf numFmtId="0" fontId="0" fillId="0" borderId="26" xfId="0" applyBorder="1" applyAlignment="1">
      <alignment vertical="center"/>
    </xf>
    <xf numFmtId="0" fontId="21" fillId="0" borderId="5"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right" vertical="center"/>
    </xf>
    <xf numFmtId="0" fontId="21" fillId="0" borderId="11" xfId="0" applyFont="1" applyBorder="1" applyAlignment="1">
      <alignment horizontal="right" vertical="center"/>
    </xf>
    <xf numFmtId="20" fontId="0" fillId="0" borderId="11" xfId="0" applyNumberFormat="1" applyBorder="1" applyAlignment="1">
      <alignment vertical="center"/>
    </xf>
    <xf numFmtId="0" fontId="3" fillId="0" borderId="13" xfId="0" applyFont="1" applyBorder="1" applyAlignment="1">
      <alignment horizontal="right" vertical="center"/>
    </xf>
    <xf numFmtId="0" fontId="3" fillId="0" borderId="13" xfId="0" applyFont="1" applyBorder="1" applyAlignment="1">
      <alignment horizontal="right" vertical="center"/>
    </xf>
    <xf numFmtId="0" fontId="21" fillId="0" borderId="18" xfId="0" applyFont="1" applyBorder="1" applyAlignment="1">
      <alignment horizontal="right" vertical="center"/>
    </xf>
    <xf numFmtId="0" fontId="3" fillId="0" borderId="28" xfId="0" applyFont="1" applyBorder="1" applyAlignment="1">
      <alignment horizontal="right" vertical="center"/>
    </xf>
    <xf numFmtId="20" fontId="0" fillId="0" borderId="29" xfId="0" applyNumberFormat="1" applyBorder="1" applyAlignment="1">
      <alignment vertical="center"/>
    </xf>
    <xf numFmtId="0" fontId="3" fillId="0" borderId="31" xfId="0" applyFont="1" applyBorder="1" applyAlignment="1">
      <alignment horizontal="right" vertical="center"/>
    </xf>
    <xf numFmtId="0" fontId="0" fillId="0" borderId="39" xfId="0" applyBorder="1" applyAlignment="1">
      <alignment vertical="center"/>
    </xf>
    <xf numFmtId="0" fontId="0" fillId="0" borderId="17" xfId="0" applyBorder="1" applyAlignment="1">
      <alignment vertical="center"/>
    </xf>
    <xf numFmtId="0" fontId="3" fillId="0" borderId="32" xfId="0" applyFont="1" applyBorder="1" applyAlignment="1">
      <alignment horizontal="right" vertical="center"/>
    </xf>
    <xf numFmtId="0" fontId="3" fillId="0" borderId="10" xfId="0" applyFont="1" applyBorder="1" applyAlignment="1">
      <alignment horizontal="right" vertical="center"/>
    </xf>
    <xf numFmtId="0" fontId="3" fillId="0" borderId="33" xfId="0" applyFont="1" applyBorder="1" applyAlignment="1">
      <alignment horizontal="right" vertical="center"/>
    </xf>
    <xf numFmtId="0" fontId="3" fillId="0" borderId="5"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20" fontId="0" fillId="0" borderId="16" xfId="0" applyNumberFormat="1" applyBorder="1" applyAlignment="1">
      <alignment vertical="center"/>
    </xf>
    <xf numFmtId="0" fontId="3" fillId="0" borderId="22"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176" fontId="21" fillId="0" borderId="5" xfId="0" applyNumberFormat="1" applyFont="1" applyBorder="1" applyAlignment="1">
      <alignment vertical="center"/>
    </xf>
    <xf numFmtId="176" fontId="0" fillId="0" borderId="5" xfId="0" applyNumberFormat="1" applyBorder="1" applyAlignment="1">
      <alignment horizontal="right" vertical="center"/>
    </xf>
    <xf numFmtId="176" fontId="21" fillId="0" borderId="11" xfId="0" applyNumberFormat="1" applyFont="1" applyBorder="1" applyAlignment="1">
      <alignmen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21" fillId="0" borderId="18" xfId="0" applyNumberFormat="1" applyFont="1" applyBorder="1" applyAlignment="1">
      <alignment vertical="center"/>
    </xf>
    <xf numFmtId="176" fontId="0" fillId="0" borderId="28" xfId="0" applyNumberFormat="1" applyBorder="1" applyAlignment="1">
      <alignment horizontal="right" vertical="center"/>
    </xf>
    <xf numFmtId="176" fontId="0" fillId="0" borderId="3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0" fontId="3" fillId="0" borderId="31" xfId="0" applyFont="1" applyBorder="1" applyAlignment="1">
      <alignment vertical="center"/>
    </xf>
    <xf numFmtId="0" fontId="0" fillId="0" borderId="62" xfId="0" applyBorder="1" applyAlignment="1">
      <alignment vertical="center" wrapText="1"/>
    </xf>
    <xf numFmtId="0" fontId="0" fillId="0" borderId="42" xfId="0" applyBorder="1" applyAlignment="1">
      <alignment vertical="center" wrapText="1"/>
    </xf>
    <xf numFmtId="176" fontId="0" fillId="0" borderId="13" xfId="0" applyNumberFormat="1" applyBorder="1" applyAlignment="1">
      <alignment vertical="center"/>
    </xf>
    <xf numFmtId="176" fontId="0" fillId="0" borderId="19" xfId="0" applyNumberFormat="1" applyBorder="1" applyAlignment="1">
      <alignment vertical="center"/>
    </xf>
    <xf numFmtId="176" fontId="0" fillId="0" borderId="28" xfId="0" applyNumberFormat="1" applyBorder="1" applyAlignment="1">
      <alignment vertical="center"/>
    </xf>
    <xf numFmtId="176" fontId="0" fillId="0" borderId="59" xfId="0" applyNumberFormat="1" applyBorder="1" applyAlignment="1">
      <alignment vertical="center"/>
    </xf>
    <xf numFmtId="0" fontId="0" fillId="0" borderId="76" xfId="0" applyBorder="1" applyAlignment="1">
      <alignment vertical="center" wrapText="1"/>
    </xf>
    <xf numFmtId="0" fontId="0" fillId="0" borderId="85" xfId="0" applyBorder="1" applyAlignment="1">
      <alignment vertical="center"/>
    </xf>
    <xf numFmtId="0" fontId="0" fillId="0" borderId="82" xfId="0" applyBorder="1" applyAlignment="1">
      <alignment vertical="center"/>
    </xf>
    <xf numFmtId="0" fontId="0" fillId="0" borderId="20" xfId="0" applyBorder="1" applyAlignment="1">
      <alignment vertical="center" wrapText="1"/>
    </xf>
    <xf numFmtId="176" fontId="0" fillId="0" borderId="21" xfId="0" applyNumberFormat="1" applyBorder="1" applyAlignment="1">
      <alignment vertical="center"/>
    </xf>
    <xf numFmtId="176" fontId="0" fillId="0" borderId="66" xfId="0" applyNumberFormat="1" applyBorder="1" applyAlignment="1">
      <alignment vertical="center"/>
    </xf>
    <xf numFmtId="176" fontId="0" fillId="0" borderId="41" xfId="0" applyNumberFormat="1" applyBorder="1" applyAlignment="1">
      <alignment vertical="center"/>
    </xf>
    <xf numFmtId="0" fontId="21" fillId="0" borderId="20" xfId="0" applyFont="1" applyBorder="1" applyAlignment="1">
      <alignment vertical="center" wrapText="1"/>
    </xf>
    <xf numFmtId="0" fontId="21" fillId="0" borderId="76" xfId="0" applyFont="1" applyBorder="1" applyAlignment="1">
      <alignment vertical="center" wrapText="1"/>
    </xf>
    <xf numFmtId="176" fontId="0" fillId="0" borderId="23" xfId="0" applyNumberFormat="1" applyBorder="1" applyAlignment="1">
      <alignment vertical="center"/>
    </xf>
    <xf numFmtId="176" fontId="0" fillId="0" borderId="12" xfId="0" applyNumberFormat="1" applyBorder="1" applyAlignment="1">
      <alignment vertical="center"/>
    </xf>
    <xf numFmtId="176" fontId="0" fillId="0" borderId="38" xfId="0" applyNumberFormat="1" applyBorder="1" applyAlignment="1">
      <alignment vertical="center"/>
    </xf>
    <xf numFmtId="176" fontId="0" fillId="0" borderId="72" xfId="0" applyNumberFormat="1" applyBorder="1" applyAlignment="1">
      <alignment vertical="center"/>
    </xf>
    <xf numFmtId="176" fontId="0" fillId="0" borderId="0" xfId="0" applyNumberFormat="1" applyBorder="1" applyAlignment="1">
      <alignment vertical="center"/>
    </xf>
    <xf numFmtId="176" fontId="0" fillId="0" borderId="0" xfId="0" applyNumberFormat="1" applyBorder="1" applyAlignment="1">
      <alignment vertical="center"/>
    </xf>
    <xf numFmtId="0" fontId="0" fillId="0" borderId="86" xfId="0" applyBorder="1" applyAlignment="1">
      <alignment vertical="center"/>
    </xf>
    <xf numFmtId="0" fontId="0" fillId="0" borderId="79" xfId="0" applyBorder="1" applyAlignment="1">
      <alignment vertical="center"/>
    </xf>
    <xf numFmtId="0" fontId="0" fillId="0" borderId="84" xfId="0" applyBorder="1" applyAlignment="1">
      <alignment vertical="center"/>
    </xf>
    <xf numFmtId="0" fontId="3" fillId="0" borderId="76" xfId="0" applyFont="1" applyBorder="1" applyAlignment="1">
      <alignment vertical="center"/>
    </xf>
    <xf numFmtId="0" fontId="3" fillId="0" borderId="85" xfId="0" applyFont="1" applyBorder="1" applyAlignment="1">
      <alignment vertical="center"/>
    </xf>
    <xf numFmtId="0" fontId="3" fillId="0" borderId="82" xfId="0" applyFont="1" applyBorder="1" applyAlignment="1">
      <alignment vertical="center"/>
    </xf>
    <xf numFmtId="176" fontId="0" fillId="0" borderId="67" xfId="0" applyNumberFormat="1" applyBorder="1" applyAlignment="1">
      <alignment vertical="center"/>
    </xf>
    <xf numFmtId="0" fontId="21" fillId="0" borderId="27" xfId="0" applyFont="1" applyBorder="1" applyAlignment="1">
      <alignment vertical="center" wrapText="1"/>
    </xf>
    <xf numFmtId="0" fontId="0" fillId="0" borderId="47" xfId="0" applyBorder="1" applyAlignment="1">
      <alignment vertical="center"/>
    </xf>
    <xf numFmtId="0" fontId="21" fillId="0" borderId="51" xfId="0" applyFont="1" applyBorder="1" applyAlignment="1">
      <alignment vertical="center" wrapText="1"/>
    </xf>
    <xf numFmtId="0" fontId="21" fillId="0" borderId="24" xfId="0" applyFont="1" applyBorder="1" applyAlignment="1">
      <alignment vertical="center" wrapText="1"/>
    </xf>
    <xf numFmtId="20" fontId="0" fillId="0" borderId="17" xfId="0" applyNumberFormat="1" applyBorder="1" applyAlignment="1">
      <alignment vertical="center"/>
    </xf>
    <xf numFmtId="20" fontId="0" fillId="0" borderId="65" xfId="0" applyNumberFormat="1" applyBorder="1" applyAlignment="1">
      <alignment vertical="center"/>
    </xf>
    <xf numFmtId="20" fontId="0" fillId="0" borderId="18" xfId="0" applyNumberFormat="1" applyBorder="1" applyAlignment="1">
      <alignment vertical="center"/>
    </xf>
    <xf numFmtId="20" fontId="0" fillId="0" borderId="19" xfId="0" applyNumberFormat="1" applyBorder="1" applyAlignment="1">
      <alignment vertical="center"/>
    </xf>
    <xf numFmtId="20" fontId="0" fillId="0" borderId="28" xfId="0" applyNumberFormat="1" applyBorder="1" applyAlignment="1">
      <alignment vertical="center"/>
    </xf>
    <xf numFmtId="20" fontId="0" fillId="0" borderId="20" xfId="0" applyNumberFormat="1" applyBorder="1" applyAlignment="1">
      <alignment vertical="center"/>
    </xf>
    <xf numFmtId="20" fontId="0" fillId="0" borderId="21" xfId="0" applyNumberFormat="1" applyBorder="1" applyAlignment="1">
      <alignment vertical="center"/>
    </xf>
    <xf numFmtId="20" fontId="0" fillId="0" borderId="66" xfId="0" applyNumberFormat="1" applyBorder="1" applyAlignment="1">
      <alignment vertical="center"/>
    </xf>
    <xf numFmtId="0" fontId="0" fillId="0" borderId="56" xfId="0" applyBorder="1" applyAlignment="1">
      <alignment vertical="center"/>
    </xf>
    <xf numFmtId="20" fontId="0" fillId="0" borderId="54" xfId="0" applyNumberFormat="1" applyBorder="1" applyAlignment="1">
      <alignment vertical="center"/>
    </xf>
    <xf numFmtId="20" fontId="0" fillId="0" borderId="56" xfId="0" applyNumberFormat="1" applyBorder="1" applyAlignment="1">
      <alignment vertical="center"/>
    </xf>
    <xf numFmtId="20" fontId="0" fillId="0" borderId="53" xfId="0" applyNumberFormat="1" applyBorder="1" applyAlignment="1">
      <alignment vertical="center"/>
    </xf>
    <xf numFmtId="0" fontId="0" fillId="0" borderId="76" xfId="0" applyBorder="1" applyAlignment="1">
      <alignment vertical="center"/>
    </xf>
    <xf numFmtId="0" fontId="0" fillId="0" borderId="67" xfId="0" applyBorder="1" applyAlignment="1">
      <alignment vertical="center"/>
    </xf>
    <xf numFmtId="0" fontId="0" fillId="0" borderId="52" xfId="0" applyBorder="1" applyAlignment="1">
      <alignment vertical="center"/>
    </xf>
    <xf numFmtId="0" fontId="0" fillId="0" borderId="46" xfId="0" applyBorder="1" applyAlignment="1">
      <alignment vertical="center"/>
    </xf>
    <xf numFmtId="0" fontId="0" fillId="0" borderId="68" xfId="0" applyBorder="1" applyAlignment="1">
      <alignment vertical="center"/>
    </xf>
    <xf numFmtId="0" fontId="0" fillId="0" borderId="49" xfId="0" applyBorder="1" applyAlignment="1">
      <alignment vertical="center"/>
    </xf>
    <xf numFmtId="0" fontId="0" fillId="0" borderId="69" xfId="0" applyBorder="1" applyAlignment="1">
      <alignment vertical="center"/>
    </xf>
    <xf numFmtId="0" fontId="0" fillId="0" borderId="71" xfId="0" applyBorder="1" applyAlignment="1">
      <alignment vertical="center"/>
    </xf>
    <xf numFmtId="0" fontId="0" fillId="0" borderId="57" xfId="0" applyBorder="1" applyAlignment="1">
      <alignment vertical="center"/>
    </xf>
    <xf numFmtId="0" fontId="0" fillId="0" borderId="75" xfId="0" applyBorder="1" applyAlignment="1">
      <alignment vertical="center"/>
    </xf>
    <xf numFmtId="0" fontId="0" fillId="0" borderId="58" xfId="0" applyBorder="1" applyAlignment="1">
      <alignment vertical="center"/>
    </xf>
    <xf numFmtId="0" fontId="0" fillId="0" borderId="51" xfId="0" applyBorder="1" applyAlignment="1">
      <alignment vertical="center"/>
    </xf>
    <xf numFmtId="0" fontId="0" fillId="0" borderId="41" xfId="0" applyBorder="1" applyAlignment="1">
      <alignment vertical="center"/>
    </xf>
    <xf numFmtId="176" fontId="0" fillId="0" borderId="29" xfId="0" applyNumberFormat="1" applyBorder="1" applyAlignment="1">
      <alignment vertical="center"/>
    </xf>
    <xf numFmtId="176" fontId="0" fillId="0" borderId="76" xfId="0" applyNumberFormat="1" applyBorder="1" applyAlignment="1">
      <alignment vertical="center"/>
    </xf>
    <xf numFmtId="0" fontId="0" fillId="24" borderId="14" xfId="0" applyFill="1" applyBorder="1" applyAlignment="1">
      <alignment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6" xfId="0" applyFill="1" applyBorder="1" applyAlignment="1">
      <alignment vertical="center"/>
    </xf>
    <xf numFmtId="0" fontId="0" fillId="24" borderId="20" xfId="0" applyFill="1" applyBorder="1" applyAlignment="1">
      <alignment vertical="center"/>
    </xf>
    <xf numFmtId="181" fontId="0" fillId="26" borderId="24" xfId="0" applyNumberFormat="1" applyFill="1" applyBorder="1" applyAlignment="1">
      <alignment vertical="center"/>
    </xf>
    <xf numFmtId="181" fontId="0" fillId="26" borderId="25" xfId="0" applyNumberFormat="1" applyFill="1" applyBorder="1" applyAlignment="1">
      <alignment vertical="center"/>
    </xf>
    <xf numFmtId="181" fontId="0" fillId="26" borderId="26" xfId="0" applyNumberFormat="1" applyFill="1" applyBorder="1" applyAlignment="1">
      <alignment vertical="center"/>
    </xf>
    <xf numFmtId="181" fontId="1" fillId="26" borderId="27" xfId="0" applyNumberFormat="1" applyFont="1" applyFill="1" applyBorder="1" applyAlignment="1">
      <alignment vertical="center"/>
    </xf>
    <xf numFmtId="0" fontId="0" fillId="27" borderId="0" xfId="0" applyFill="1" applyAlignment="1">
      <alignment vertical="center"/>
    </xf>
    <xf numFmtId="0" fontId="3" fillId="24" borderId="20" xfId="0" applyFont="1" applyFill="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181" fontId="2" fillId="26" borderId="27" xfId="0" applyNumberFormat="1" applyFont="1" applyFill="1" applyBorder="1" applyAlignment="1">
      <alignment vertical="center"/>
    </xf>
    <xf numFmtId="181" fontId="3" fillId="24" borderId="20" xfId="0" applyNumberFormat="1" applyFont="1" applyFill="1" applyBorder="1" applyAlignment="1">
      <alignment vertical="center"/>
    </xf>
    <xf numFmtId="181" fontId="3" fillId="0" borderId="21" xfId="0" applyNumberFormat="1" applyFont="1" applyBorder="1" applyAlignment="1">
      <alignment vertical="center"/>
    </xf>
    <xf numFmtId="181" fontId="3" fillId="0" borderId="23" xfId="0" applyNumberFormat="1" applyFont="1" applyBorder="1" applyAlignment="1">
      <alignment vertical="center"/>
    </xf>
    <xf numFmtId="20" fontId="0" fillId="0" borderId="5" xfId="0" applyNumberFormat="1" applyBorder="1" applyAlignment="1">
      <alignment vertical="center"/>
    </xf>
    <xf numFmtId="0" fontId="3" fillId="0" borderId="30" xfId="0" applyFont="1" applyBorder="1" applyAlignment="1">
      <alignment horizontal="right" vertical="center" wrapText="1"/>
    </xf>
    <xf numFmtId="176" fontId="23" fillId="0" borderId="5" xfId="0" applyNumberFormat="1" applyFont="1" applyBorder="1" applyAlignment="1">
      <alignment vertical="center" wrapText="1"/>
    </xf>
    <xf numFmtId="0" fontId="0" fillId="0" borderId="19" xfId="0" applyBorder="1" applyAlignment="1">
      <alignment horizontal="center" vertical="center"/>
    </xf>
    <xf numFmtId="9" fontId="0" fillId="0" borderId="47" xfId="0" applyNumberFormat="1" applyBorder="1" applyAlignment="1">
      <alignment vertical="center"/>
    </xf>
    <xf numFmtId="9" fontId="0" fillId="0" borderId="85" xfId="0" applyNumberFormat="1" applyBorder="1" applyAlignment="1">
      <alignment vertical="center"/>
    </xf>
    <xf numFmtId="9" fontId="0" fillId="0" borderId="85" xfId="0" applyNumberFormat="1" applyBorder="1" applyAlignment="1">
      <alignment vertical="center"/>
    </xf>
    <xf numFmtId="9" fontId="0" fillId="0" borderId="85" xfId="0" applyNumberFormat="1" applyBorder="1" applyAlignment="1">
      <alignment vertical="center"/>
    </xf>
    <xf numFmtId="176" fontId="0" fillId="0" borderId="67" xfId="0" applyNumberFormat="1" applyBorder="1" applyAlignment="1">
      <alignment horizontal="right" vertical="center"/>
    </xf>
    <xf numFmtId="176" fontId="0" fillId="0" borderId="21" xfId="0" applyNumberFormat="1" applyBorder="1" applyAlignment="1">
      <alignment horizontal="right" vertical="center"/>
    </xf>
    <xf numFmtId="176" fontId="0" fillId="0" borderId="66" xfId="0" applyNumberFormat="1" applyBorder="1" applyAlignment="1">
      <alignment horizontal="right" vertical="center"/>
    </xf>
    <xf numFmtId="9" fontId="0" fillId="0" borderId="85" xfId="0" applyNumberFormat="1" applyBorder="1" applyAlignment="1">
      <alignment vertical="center"/>
    </xf>
    <xf numFmtId="9" fontId="0" fillId="0" borderId="85" xfId="0" applyNumberFormat="1" applyBorder="1" applyAlignment="1">
      <alignment vertical="center"/>
    </xf>
    <xf numFmtId="9" fontId="0" fillId="0" borderId="85" xfId="0" applyNumberFormat="1" applyBorder="1" applyAlignment="1">
      <alignment vertical="center"/>
    </xf>
    <xf numFmtId="0" fontId="0" fillId="0" borderId="87" xfId="0" applyBorder="1" applyAlignment="1">
      <alignment vertical="center"/>
    </xf>
    <xf numFmtId="0" fontId="3" fillId="0" borderId="12" xfId="0" applyFont="1" applyBorder="1" applyAlignment="1">
      <alignment vertical="center"/>
    </xf>
    <xf numFmtId="0" fontId="3" fillId="0" borderId="37" xfId="0" applyFont="1" applyBorder="1" applyAlignment="1">
      <alignment vertical="center"/>
    </xf>
    <xf numFmtId="0" fontId="0" fillId="0" borderId="50" xfId="0" applyBorder="1" applyAlignment="1">
      <alignment vertical="center"/>
    </xf>
    <xf numFmtId="0" fontId="3" fillId="0" borderId="25" xfId="0" applyFont="1" applyBorder="1" applyAlignment="1">
      <alignment vertical="center"/>
    </xf>
    <xf numFmtId="0" fontId="3" fillId="0" borderId="46" xfId="0" applyFont="1" applyBorder="1" applyAlignment="1">
      <alignment vertical="center"/>
    </xf>
    <xf numFmtId="0" fontId="3" fillId="0" borderId="45" xfId="0" applyFont="1" applyBorder="1" applyAlignment="1">
      <alignment vertical="center"/>
    </xf>
    <xf numFmtId="0" fontId="0" fillId="0" borderId="39" xfId="0"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4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66" xfId="0" applyFont="1" applyBorder="1" applyAlignment="1">
      <alignment vertical="center"/>
    </xf>
    <xf numFmtId="0" fontId="0" fillId="0" borderId="64" xfId="0" applyBorder="1" applyAlignment="1">
      <alignment vertical="center"/>
    </xf>
    <xf numFmtId="0" fontId="0" fillId="0" borderId="80" xfId="0" applyBorder="1" applyAlignment="1">
      <alignment vertical="center"/>
    </xf>
    <xf numFmtId="0" fontId="0" fillId="24" borderId="68" xfId="0" applyFill="1" applyBorder="1" applyAlignment="1">
      <alignment horizontal="center" vertical="center"/>
    </xf>
    <xf numFmtId="0" fontId="0" fillId="24" borderId="27" xfId="0" applyFill="1" applyBorder="1" applyAlignment="1">
      <alignment vertical="center"/>
    </xf>
    <xf numFmtId="0" fontId="0" fillId="25" borderId="83" xfId="0" applyFill="1" applyBorder="1" applyAlignment="1">
      <alignment horizontal="center" vertical="center"/>
    </xf>
    <xf numFmtId="0" fontId="0" fillId="26" borderId="27" xfId="0" applyFill="1" applyBorder="1" applyAlignment="1">
      <alignment vertical="center"/>
    </xf>
    <xf numFmtId="0" fontId="0" fillId="26" borderId="0" xfId="0" applyFill="1" applyAlignment="1">
      <alignment vertical="center"/>
    </xf>
    <xf numFmtId="0" fontId="0" fillId="26" borderId="0" xfId="0" applyFill="1" applyBorder="1" applyAlignment="1">
      <alignment vertical="center"/>
    </xf>
    <xf numFmtId="0" fontId="0" fillId="26" borderId="62" xfId="0" applyFill="1" applyBorder="1" applyAlignment="1">
      <alignment vertical="center"/>
    </xf>
    <xf numFmtId="0" fontId="0" fillId="26" borderId="50" xfId="0" applyFill="1" applyBorder="1" applyAlignment="1">
      <alignment vertical="center"/>
    </xf>
    <xf numFmtId="0" fontId="0" fillId="26" borderId="24" xfId="0" applyFill="1" applyBorder="1" applyAlignment="1">
      <alignment vertical="center"/>
    </xf>
    <xf numFmtId="0" fontId="0" fillId="0" borderId="0" xfId="0" applyBorder="1" applyAlignment="1">
      <alignment horizontal="left" vertical="center"/>
    </xf>
    <xf numFmtId="0" fontId="0" fillId="0" borderId="80" xfId="0" applyBorder="1" applyAlignment="1">
      <alignment vertical="center" wrapText="1"/>
    </xf>
    <xf numFmtId="0" fontId="3" fillId="0" borderId="49" xfId="0" applyFon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0" fontId="0" fillId="24" borderId="64" xfId="0" applyFill="1" applyBorder="1" applyAlignment="1">
      <alignment vertical="center"/>
    </xf>
    <xf numFmtId="0" fontId="0" fillId="24" borderId="5" xfId="0" applyFill="1" applyBorder="1" applyAlignment="1">
      <alignment horizontal="center" vertical="center"/>
    </xf>
    <xf numFmtId="0" fontId="0" fillId="24" borderId="11" xfId="0" applyFill="1" applyBorder="1" applyAlignment="1">
      <alignment horizontal="center" vertical="center"/>
    </xf>
    <xf numFmtId="0" fontId="0" fillId="24" borderId="25" xfId="0" applyFill="1" applyBorder="1" applyAlignment="1">
      <alignment vertical="center"/>
    </xf>
    <xf numFmtId="0" fontId="0" fillId="24" borderId="25" xfId="0" applyFill="1" applyBorder="1" applyAlignment="1">
      <alignment horizontal="center" vertical="center"/>
    </xf>
    <xf numFmtId="0" fontId="0" fillId="24" borderId="57" xfId="0" applyFill="1" applyBorder="1" applyAlignment="1">
      <alignment vertical="center"/>
    </xf>
    <xf numFmtId="0" fontId="0" fillId="24" borderId="46" xfId="0" applyFill="1" applyBorder="1" applyAlignment="1">
      <alignment horizontal="center" vertical="center"/>
    </xf>
    <xf numFmtId="0" fontId="0" fillId="25" borderId="43" xfId="0" applyFill="1" applyBorder="1" applyAlignment="1">
      <alignment horizontal="right" vertical="center"/>
    </xf>
    <xf numFmtId="0" fontId="0" fillId="25" borderId="5" xfId="0" applyFill="1" applyBorder="1" applyAlignment="1">
      <alignment horizontal="right" vertical="center"/>
    </xf>
    <xf numFmtId="0" fontId="0" fillId="25" borderId="11" xfId="0" applyFill="1" applyBorder="1" applyAlignment="1">
      <alignment horizontal="right" vertical="center"/>
    </xf>
    <xf numFmtId="0" fontId="0" fillId="25" borderId="25" xfId="0" applyFill="1" applyBorder="1" applyAlignment="1">
      <alignment horizontal="right" vertical="center"/>
    </xf>
    <xf numFmtId="0" fontId="0" fillId="25" borderId="46" xfId="0" applyFill="1" applyBorder="1" applyAlignment="1">
      <alignment horizontal="right"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62" xfId="0" applyBorder="1" applyAlignment="1">
      <alignment horizontal="left" vertical="center"/>
    </xf>
    <xf numFmtId="0" fontId="0" fillId="0" borderId="42"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66" xfId="0" applyBorder="1" applyAlignment="1">
      <alignment horizontal="left" vertical="center"/>
    </xf>
    <xf numFmtId="0" fontId="0" fillId="24" borderId="24" xfId="0" applyFill="1" applyBorder="1" applyAlignment="1">
      <alignment vertical="center"/>
    </xf>
    <xf numFmtId="0" fontId="0" fillId="24" borderId="57" xfId="0" applyFill="1" applyBorder="1" applyAlignment="1">
      <alignment horizontal="center" vertical="center"/>
    </xf>
    <xf numFmtId="0" fontId="0" fillId="25" borderId="5" xfId="0" applyFill="1" applyBorder="1" applyAlignment="1">
      <alignment horizontal="right" vertical="center"/>
    </xf>
    <xf numFmtId="0" fontId="0" fillId="25" borderId="11" xfId="0" applyFill="1" applyBorder="1" applyAlignment="1">
      <alignment horizontal="right" vertical="center"/>
    </xf>
    <xf numFmtId="0" fontId="0" fillId="25" borderId="46" xfId="0" applyFill="1" applyBorder="1" applyAlignment="1">
      <alignment horizontal="right" vertical="center"/>
    </xf>
    <xf numFmtId="0" fontId="0" fillId="24" borderId="68" xfId="0" applyFill="1" applyBorder="1" applyAlignment="1">
      <alignment vertical="center" wrapText="1"/>
    </xf>
    <xf numFmtId="0" fontId="0" fillId="25" borderId="43" xfId="0" applyFill="1" applyBorder="1" applyAlignment="1">
      <alignment vertical="center"/>
    </xf>
    <xf numFmtId="0" fontId="0" fillId="24" borderId="64" xfId="0" applyFill="1" applyBorder="1" applyAlignment="1">
      <alignment vertical="center"/>
    </xf>
    <xf numFmtId="0" fontId="0" fillId="24" borderId="54" xfId="0" applyFill="1" applyBorder="1" applyAlignment="1">
      <alignment vertical="center"/>
    </xf>
    <xf numFmtId="0" fontId="0" fillId="24" borderId="52" xfId="0" applyFill="1" applyBorder="1" applyAlignment="1">
      <alignment vertical="center" wrapText="1"/>
    </xf>
    <xf numFmtId="0" fontId="0" fillId="24" borderId="20" xfId="0" applyFill="1" applyBorder="1" applyAlignment="1">
      <alignment vertical="center"/>
    </xf>
    <xf numFmtId="0" fontId="3" fillId="25" borderId="80" xfId="0" applyFont="1" applyFill="1" applyBorder="1" applyAlignment="1">
      <alignment vertical="center"/>
    </xf>
    <xf numFmtId="0" fontId="0" fillId="24" borderId="39" xfId="0" applyFill="1" applyBorder="1" applyAlignment="1">
      <alignment vertical="center"/>
    </xf>
    <xf numFmtId="0" fontId="3" fillId="25" borderId="64" xfId="0" applyFont="1" applyFill="1" applyBorder="1" applyAlignment="1">
      <alignment vertical="center"/>
    </xf>
    <xf numFmtId="0" fontId="0" fillId="24" borderId="24" xfId="0" applyFill="1" applyBorder="1" applyAlignment="1">
      <alignment vertical="center"/>
    </xf>
    <xf numFmtId="0" fontId="0" fillId="24" borderId="27" xfId="0" applyFill="1" applyBorder="1" applyAlignment="1">
      <alignment vertical="center"/>
    </xf>
    <xf numFmtId="20" fontId="23" fillId="0" borderId="5" xfId="0" applyNumberFormat="1" applyFont="1" applyBorder="1" applyAlignment="1">
      <alignment vertical="center"/>
    </xf>
    <xf numFmtId="0" fontId="24" fillId="0" borderId="5" xfId="0" applyFont="1" applyBorder="1" applyAlignment="1">
      <alignment vertical="center"/>
    </xf>
    <xf numFmtId="181" fontId="3" fillId="26" borderId="25" xfId="0" applyNumberFormat="1" applyFont="1" applyFill="1" applyBorder="1" applyAlignment="1">
      <alignment vertical="center"/>
    </xf>
    <xf numFmtId="181" fontId="2" fillId="26" borderId="25" xfId="0" applyNumberFormat="1" applyFont="1" applyFill="1" applyBorder="1" applyAlignment="1">
      <alignment vertical="center"/>
    </xf>
    <xf numFmtId="181" fontId="0" fillId="0" borderId="21" xfId="0" applyNumberFormat="1" applyBorder="1" applyAlignment="1">
      <alignment vertical="center"/>
    </xf>
    <xf numFmtId="0" fontId="0" fillId="25" borderId="75" xfId="0" applyFill="1" applyBorder="1" applyAlignment="1">
      <alignment horizontal="right" vertical="center"/>
    </xf>
    <xf numFmtId="0" fontId="0" fillId="25" borderId="71" xfId="0" applyFill="1" applyBorder="1" applyAlignment="1">
      <alignment horizontal="right" vertical="center"/>
    </xf>
    <xf numFmtId="0" fontId="0" fillId="26" borderId="19" xfId="0" applyFill="1" applyBorder="1" applyAlignment="1">
      <alignment vertical="center"/>
    </xf>
    <xf numFmtId="0" fontId="0" fillId="26" borderId="5" xfId="0" applyFill="1" applyBorder="1" applyAlignment="1">
      <alignment vertical="center"/>
    </xf>
    <xf numFmtId="0" fontId="0" fillId="26" borderId="30" xfId="0" applyFill="1" applyBorder="1" applyAlignment="1">
      <alignment vertical="center"/>
    </xf>
    <xf numFmtId="0" fontId="0" fillId="26" borderId="28" xfId="0" applyFill="1" applyBorder="1" applyAlignment="1">
      <alignment vertical="center"/>
    </xf>
    <xf numFmtId="0" fontId="0" fillId="26" borderId="13" xfId="0" applyFill="1" applyBorder="1" applyAlignment="1">
      <alignment vertical="center"/>
    </xf>
    <xf numFmtId="0" fontId="0" fillId="26" borderId="31" xfId="0" applyFill="1" applyBorder="1" applyAlignment="1">
      <alignment vertical="center"/>
    </xf>
    <xf numFmtId="0" fontId="0" fillId="24" borderId="45" xfId="0" applyFill="1" applyBorder="1" applyAlignment="1">
      <alignment vertical="center"/>
    </xf>
    <xf numFmtId="0" fontId="3" fillId="0" borderId="33" xfId="0" applyFont="1" applyBorder="1" applyAlignment="1">
      <alignment horizontal="right" vertical="center"/>
    </xf>
    <xf numFmtId="0" fontId="3" fillId="0" borderId="5" xfId="0" applyFont="1" applyBorder="1" applyAlignment="1">
      <alignment horizontal="right" vertical="center"/>
    </xf>
    <xf numFmtId="0" fontId="0" fillId="25" borderId="11" xfId="0" applyFill="1" applyBorder="1" applyAlignment="1">
      <alignment vertical="center"/>
    </xf>
    <xf numFmtId="0" fontId="3" fillId="0" borderId="11" xfId="0" applyFont="1" applyBorder="1" applyAlignment="1">
      <alignment horizontal="right" vertical="center"/>
    </xf>
    <xf numFmtId="0" fontId="0" fillId="25" borderId="18" xfId="0" applyFill="1" applyBorder="1" applyAlignment="1">
      <alignment vertical="center"/>
    </xf>
    <xf numFmtId="0" fontId="3" fillId="0" borderId="29" xfId="0" applyFont="1" applyBorder="1" applyAlignment="1">
      <alignment horizontal="right" vertical="center"/>
    </xf>
    <xf numFmtId="0" fontId="3" fillId="0" borderId="49" xfId="0" applyFont="1" applyBorder="1" applyAlignment="1">
      <alignment horizontal="right" vertical="center"/>
    </xf>
    <xf numFmtId="0" fontId="3" fillId="0" borderId="37" xfId="0" applyFont="1" applyBorder="1" applyAlignment="1">
      <alignment horizontal="right" vertical="center"/>
    </xf>
    <xf numFmtId="0" fontId="3" fillId="0" borderId="46" xfId="0" applyFont="1" applyBorder="1" applyAlignment="1">
      <alignment horizontal="right" vertical="center"/>
    </xf>
    <xf numFmtId="20" fontId="0" fillId="0" borderId="5" xfId="0" applyNumberFormat="1" applyBorder="1" applyAlignment="1">
      <alignment vertical="center"/>
    </xf>
    <xf numFmtId="9" fontId="0" fillId="0" borderId="85" xfId="0" applyNumberFormat="1" applyBorder="1" applyAlignment="1">
      <alignment vertical="center"/>
    </xf>
    <xf numFmtId="20" fontId="0" fillId="0" borderId="5" xfId="0" applyNumberFormat="1" applyBorder="1" applyAlignment="1">
      <alignment vertical="center"/>
    </xf>
    <xf numFmtId="16" fontId="0" fillId="0" borderId="5" xfId="0" applyNumberFormat="1" applyBorder="1" applyAlignment="1">
      <alignment vertical="center"/>
    </xf>
    <xf numFmtId="16" fontId="0" fillId="0" borderId="5" xfId="0" applyNumberFormat="1" applyBorder="1" applyAlignment="1">
      <alignment vertical="center"/>
    </xf>
    <xf numFmtId="0" fontId="23" fillId="0" borderId="5" xfId="0" applyFont="1" applyBorder="1" applyAlignment="1">
      <alignment vertical="center"/>
    </xf>
    <xf numFmtId="182" fontId="0" fillId="0" borderId="0" xfId="0" applyNumberFormat="1" applyAlignment="1">
      <alignment vertical="center"/>
    </xf>
    <xf numFmtId="183" fontId="0" fillId="0" borderId="0" xfId="0" applyNumberFormat="1" applyAlignment="1">
      <alignment vertical="center"/>
    </xf>
    <xf numFmtId="184" fontId="0" fillId="0" borderId="0" xfId="0" applyNumberFormat="1" applyAlignment="1">
      <alignment vertical="center"/>
    </xf>
    <xf numFmtId="185" fontId="0" fillId="0" borderId="0" xfId="0" applyNumberFormat="1" applyAlignment="1">
      <alignment vertical="center"/>
    </xf>
    <xf numFmtId="186" fontId="0" fillId="0" borderId="0" xfId="0" applyNumberFormat="1" applyAlignment="1">
      <alignment vertical="center"/>
    </xf>
    <xf numFmtId="187" fontId="0" fillId="0" borderId="0" xfId="0" applyNumberFormat="1" applyAlignment="1">
      <alignment vertical="center"/>
    </xf>
    <xf numFmtId="188" fontId="0" fillId="0" borderId="0" xfId="0" applyNumberFormat="1" applyAlignment="1">
      <alignment vertical="center"/>
    </xf>
    <xf numFmtId="2" fontId="0" fillId="0" borderId="0" xfId="0" applyNumberFormat="1" applyAlignment="1">
      <alignment vertical="center"/>
    </xf>
    <xf numFmtId="189" fontId="0" fillId="0" borderId="0" xfId="0" applyNumberFormat="1" applyAlignment="1">
      <alignment vertical="center"/>
    </xf>
    <xf numFmtId="190" fontId="0" fillId="0" borderId="0" xfId="0" applyNumberFormat="1" applyAlignment="1">
      <alignment vertical="center"/>
    </xf>
    <xf numFmtId="1" fontId="0" fillId="0" borderId="0" xfId="0" applyNumberFormat="1" applyAlignment="1">
      <alignment vertical="center"/>
    </xf>
    <xf numFmtId="181" fontId="0" fillId="28" borderId="25" xfId="0" applyNumberFormat="1" applyFill="1" applyBorder="1" applyAlignment="1">
      <alignment vertical="center"/>
    </xf>
    <xf numFmtId="181" fontId="2" fillId="28" borderId="27" xfId="0" applyNumberFormat="1" applyFont="1" applyFill="1" applyBorder="1" applyAlignment="1">
      <alignment vertical="center"/>
    </xf>
    <xf numFmtId="181" fontId="0" fillId="28" borderId="24" xfId="0" applyNumberFormat="1" applyFill="1" applyBorder="1" applyAlignment="1">
      <alignment vertical="center"/>
    </xf>
    <xf numFmtId="0" fontId="0" fillId="0" borderId="39" xfId="0" applyBorder="1" applyAlignment="1">
      <alignment horizontal="left" vertical="center"/>
    </xf>
    <xf numFmtId="0" fontId="0" fillId="0" borderId="27" xfId="0" applyBorder="1" applyAlignment="1">
      <alignment horizontal="left" vertical="center"/>
    </xf>
    <xf numFmtId="9" fontId="0" fillId="0" borderId="85" xfId="0" applyNumberFormat="1" applyBorder="1" applyAlignment="1">
      <alignment vertical="center"/>
    </xf>
    <xf numFmtId="0" fontId="0" fillId="24" borderId="46" xfId="0" applyFill="1" applyBorder="1" applyAlignment="1">
      <alignment vertical="center" wrapText="1"/>
    </xf>
    <xf numFmtId="20" fontId="0" fillId="0" borderId="5" xfId="0" applyNumberFormat="1" applyBorder="1" applyAlignment="1">
      <alignment vertical="center"/>
    </xf>
    <xf numFmtId="20" fontId="0" fillId="0" borderId="5" xfId="0" applyNumberFormat="1" applyBorder="1" applyAlignment="1">
      <alignment vertical="center"/>
    </xf>
    <xf numFmtId="9" fontId="0" fillId="0" borderId="0" xfId="0" applyNumberFormat="1" applyAlignment="1">
      <alignment vertical="center"/>
    </xf>
    <xf numFmtId="0" fontId="0" fillId="0" borderId="18" xfId="0" applyBorder="1" applyAlignment="1">
      <alignment vertical="center"/>
    </xf>
    <xf numFmtId="176" fontId="0" fillId="0" borderId="49" xfId="0" applyNumberFormat="1" applyBorder="1" applyAlignment="1">
      <alignment vertical="center"/>
    </xf>
    <xf numFmtId="176" fontId="0" fillId="0" borderId="20" xfId="0" applyNumberFormat="1" applyBorder="1" applyAlignment="1">
      <alignment vertical="center"/>
    </xf>
    <xf numFmtId="9" fontId="0" fillId="0" borderId="0" xfId="0" applyNumberFormat="1" applyBorder="1" applyAlignment="1">
      <alignment vertical="center" wrapText="1"/>
    </xf>
    <xf numFmtId="9" fontId="0" fillId="0" borderId="20" xfId="0" applyNumberFormat="1" applyBorder="1" applyAlignment="1">
      <alignment vertical="center"/>
    </xf>
    <xf numFmtId="9" fontId="0" fillId="0" borderId="21" xfId="0" applyNumberFormat="1" applyBorder="1" applyAlignment="1">
      <alignment vertical="center"/>
    </xf>
    <xf numFmtId="9" fontId="0" fillId="0" borderId="66" xfId="0" applyNumberFormat="1" applyBorder="1" applyAlignment="1">
      <alignment vertical="center"/>
    </xf>
    <xf numFmtId="191" fontId="0" fillId="0" borderId="20" xfId="0" applyNumberFormat="1" applyBorder="1" applyAlignment="1">
      <alignment vertical="center"/>
    </xf>
    <xf numFmtId="10" fontId="0" fillId="0" borderId="20" xfId="0" applyNumberFormat="1" applyBorder="1" applyAlignment="1">
      <alignment vertical="center"/>
    </xf>
    <xf numFmtId="191" fontId="0" fillId="0" borderId="0" xfId="0" applyNumberFormat="1" applyBorder="1" applyAlignment="1">
      <alignment vertical="center" wrapText="1"/>
    </xf>
    <xf numFmtId="10" fontId="0" fillId="0" borderId="0" xfId="0" applyNumberFormat="1" applyBorder="1" applyAlignment="1">
      <alignment vertical="center" wrapText="1"/>
    </xf>
    <xf numFmtId="10" fontId="0" fillId="0" borderId="5" xfId="0" applyNumberFormat="1" applyBorder="1" applyAlignment="1">
      <alignment vertical="center"/>
    </xf>
    <xf numFmtId="10" fontId="0" fillId="0" borderId="11" xfId="0" applyNumberFormat="1" applyBorder="1" applyAlignment="1">
      <alignment vertical="center"/>
    </xf>
    <xf numFmtId="10" fontId="0" fillId="0" borderId="13" xfId="0" applyNumberFormat="1" applyBorder="1" applyAlignment="1">
      <alignment vertical="center"/>
    </xf>
    <xf numFmtId="10" fontId="0" fillId="0" borderId="18" xfId="0" applyNumberFormat="1" applyBorder="1" applyAlignment="1">
      <alignment vertical="center"/>
    </xf>
    <xf numFmtId="10" fontId="0" fillId="0" borderId="19" xfId="0" applyNumberFormat="1" applyBorder="1" applyAlignment="1">
      <alignment vertical="center"/>
    </xf>
    <xf numFmtId="10" fontId="0" fillId="0" borderId="28" xfId="0" applyNumberFormat="1" applyBorder="1" applyAlignment="1">
      <alignment vertical="center"/>
    </xf>
    <xf numFmtId="10" fontId="0" fillId="0" borderId="21" xfId="0" applyNumberFormat="1" applyBorder="1" applyAlignment="1">
      <alignment vertical="center"/>
    </xf>
    <xf numFmtId="10" fontId="0" fillId="0" borderId="66" xfId="0" applyNumberFormat="1" applyBorder="1" applyAlignment="1">
      <alignment vertical="center"/>
    </xf>
    <xf numFmtId="191" fontId="0" fillId="0" borderId="5" xfId="0" applyNumberFormat="1" applyBorder="1" applyAlignment="1">
      <alignment vertical="center"/>
    </xf>
    <xf numFmtId="191" fontId="0" fillId="0" borderId="11" xfId="0" applyNumberFormat="1" applyBorder="1" applyAlignment="1">
      <alignment vertical="center"/>
    </xf>
    <xf numFmtId="191" fontId="0" fillId="0" borderId="13" xfId="0" applyNumberFormat="1" applyBorder="1" applyAlignment="1">
      <alignment vertical="center"/>
    </xf>
    <xf numFmtId="191" fontId="0" fillId="0" borderId="18" xfId="0" applyNumberFormat="1" applyBorder="1" applyAlignment="1">
      <alignment vertical="center"/>
    </xf>
    <xf numFmtId="191" fontId="0" fillId="0" borderId="19" xfId="0" applyNumberFormat="1" applyBorder="1" applyAlignment="1">
      <alignment vertical="center"/>
    </xf>
    <xf numFmtId="191" fontId="0" fillId="0" borderId="28" xfId="0" applyNumberFormat="1" applyBorder="1" applyAlignment="1">
      <alignment vertical="center"/>
    </xf>
    <xf numFmtId="191" fontId="0" fillId="0" borderId="21" xfId="0" applyNumberFormat="1" applyBorder="1" applyAlignment="1">
      <alignment vertical="center"/>
    </xf>
    <xf numFmtId="191" fontId="0" fillId="0" borderId="66" xfId="0" applyNumberFormat="1" applyBorder="1" applyAlignment="1">
      <alignment vertical="center"/>
    </xf>
    <xf numFmtId="0" fontId="0" fillId="0" borderId="64" xfId="0" applyBorder="1" applyAlignment="1">
      <alignment horizontal="left" vertical="center"/>
    </xf>
    <xf numFmtId="0" fontId="0" fillId="24" borderId="20" xfId="0" applyFont="1" applyFill="1" applyBorder="1" applyAlignment="1">
      <alignment vertical="center"/>
    </xf>
    <xf numFmtId="0" fontId="3" fillId="0" borderId="5"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65" xfId="0" applyFont="1" applyBorder="1" applyAlignment="1">
      <alignment vertical="center"/>
    </xf>
    <xf numFmtId="0" fontId="3" fillId="0" borderId="19" xfId="0" applyFont="1" applyBorder="1" applyAlignment="1">
      <alignment horizontal="right" vertical="center"/>
    </xf>
    <xf numFmtId="0" fontId="0" fillId="0" borderId="19" xfId="0" applyFont="1" applyBorder="1" applyAlignment="1">
      <alignment horizontal="right" vertical="center"/>
    </xf>
    <xf numFmtId="0" fontId="0" fillId="0" borderId="5" xfId="0" applyFont="1" applyBorder="1" applyAlignment="1">
      <alignment vertical="center"/>
    </xf>
    <xf numFmtId="0" fontId="0" fillId="0" borderId="5" xfId="0" applyFont="1" applyBorder="1" applyAlignment="1">
      <alignment vertical="center"/>
    </xf>
    <xf numFmtId="0" fontId="0" fillId="0" borderId="30" xfId="0" applyFont="1" applyBorder="1" applyAlignment="1">
      <alignment vertical="center"/>
    </xf>
    <xf numFmtId="1" fontId="0" fillId="0" borderId="5" xfId="0" applyNumberFormat="1" applyBorder="1" applyAlignment="1">
      <alignment vertical="center"/>
    </xf>
    <xf numFmtId="190" fontId="0" fillId="0" borderId="5" xfId="0" applyNumberFormat="1" applyBorder="1" applyAlignment="1">
      <alignment vertical="center"/>
    </xf>
    <xf numFmtId="2" fontId="0" fillId="0" borderId="5" xfId="0" applyNumberFormat="1" applyBorder="1" applyAlignment="1">
      <alignment vertical="center"/>
    </xf>
    <xf numFmtId="20" fontId="0" fillId="0" borderId="5" xfId="0" applyNumberFormat="1" applyBorder="1" applyAlignment="1">
      <alignment vertical="center"/>
    </xf>
    <xf numFmtId="20" fontId="0" fillId="0" borderId="5" xfId="0" applyNumberFormat="1" applyFont="1" applyBorder="1" applyAlignment="1">
      <alignment vertical="center"/>
    </xf>
    <xf numFmtId="0" fontId="0" fillId="25" borderId="71" xfId="0" applyFill="1" applyBorder="1" applyAlignment="1">
      <alignment horizontal="right" vertical="center"/>
    </xf>
    <xf numFmtId="0" fontId="0" fillId="24" borderId="5" xfId="0" applyFont="1" applyFill="1" applyBorder="1" applyAlignment="1">
      <alignment vertical="center" wrapText="1"/>
    </xf>
    <xf numFmtId="0" fontId="0" fillId="24" borderId="11" xfId="0" applyFont="1" applyFill="1" applyBorder="1" applyAlignment="1">
      <alignment vertical="center" wrapText="1"/>
    </xf>
    <xf numFmtId="0" fontId="0" fillId="24" borderId="25" xfId="0" applyFill="1" applyBorder="1" applyAlignment="1">
      <alignment vertical="center"/>
    </xf>
    <xf numFmtId="0" fontId="0" fillId="0" borderId="79" xfId="0" applyBorder="1" applyAlignment="1">
      <alignment horizontal="left" vertical="center"/>
    </xf>
    <xf numFmtId="181" fontId="0" fillId="26" borderId="25" xfId="0" applyNumberFormat="1" applyFill="1" applyBorder="1" applyAlignment="1">
      <alignment vertical="center" wrapText="1"/>
    </xf>
    <xf numFmtId="192" fontId="0" fillId="26" borderId="25" xfId="0" applyNumberFormat="1" applyFill="1" applyBorder="1" applyAlignment="1">
      <alignment vertical="center" wrapText="1"/>
    </xf>
    <xf numFmtId="193" fontId="0" fillId="26" borderId="25" xfId="0" applyNumberFormat="1" applyFill="1" applyBorder="1" applyAlignment="1">
      <alignment vertical="center" wrapText="1"/>
    </xf>
    <xf numFmtId="194" fontId="0" fillId="26" borderId="25" xfId="0" applyNumberFormat="1" applyFill="1" applyBorder="1" applyAlignment="1">
      <alignment vertical="center" wrapText="1"/>
    </xf>
    <xf numFmtId="195" fontId="0" fillId="26" borderId="25" xfId="0" applyNumberFormat="1" applyFill="1" applyBorder="1" applyAlignment="1">
      <alignment vertical="center" wrapText="1"/>
    </xf>
    <xf numFmtId="196" fontId="0" fillId="26" borderId="25" xfId="0" applyNumberFormat="1" applyFill="1" applyBorder="1" applyAlignment="1">
      <alignment vertical="center" wrapText="1"/>
    </xf>
    <xf numFmtId="9" fontId="0" fillId="26" borderId="25" xfId="0" applyNumberFormat="1" applyFill="1" applyBorder="1" applyAlignment="1">
      <alignment vertical="center" wrapText="1"/>
    </xf>
    <xf numFmtId="197" fontId="0" fillId="26" borderId="25" xfId="0" applyNumberFormat="1" applyFill="1" applyBorder="1" applyAlignment="1">
      <alignment vertical="center" wrapText="1"/>
    </xf>
    <xf numFmtId="198" fontId="0" fillId="26" borderId="25" xfId="0" applyNumberFormat="1" applyFill="1" applyBorder="1" applyAlignment="1">
      <alignment vertical="center" wrapText="1"/>
    </xf>
    <xf numFmtId="176" fontId="0" fillId="26" borderId="25" xfId="0" applyNumberFormat="1" applyFill="1" applyBorder="1" applyAlignment="1">
      <alignment vertical="center" wrapText="1"/>
    </xf>
    <xf numFmtId="176" fontId="0" fillId="0" borderId="45" xfId="0" applyNumberFormat="1" applyBorder="1" applyAlignment="1">
      <alignment vertical="center"/>
    </xf>
    <xf numFmtId="0" fontId="0" fillId="24" borderId="18" xfId="0" applyFill="1" applyBorder="1" applyAlignment="1">
      <alignment vertical="center"/>
    </xf>
    <xf numFmtId="0" fontId="3" fillId="24" borderId="11" xfId="0" applyFont="1" applyFill="1" applyBorder="1" applyAlignment="1">
      <alignment vertical="center"/>
    </xf>
    <xf numFmtId="0" fontId="3" fillId="24" borderId="11" xfId="0" applyFont="1" applyFill="1" applyBorder="1" applyAlignment="1">
      <alignment vertical="center" wrapText="1"/>
    </xf>
    <xf numFmtId="176" fontId="0" fillId="24" borderId="11" xfId="0" applyNumberFormat="1" applyFill="1" applyBorder="1" applyAlignment="1">
      <alignment vertical="center" wrapText="1"/>
    </xf>
    <xf numFmtId="176" fontId="0" fillId="24" borderId="45" xfId="0" applyNumberFormat="1" applyFill="1" applyBorder="1" applyAlignment="1">
      <alignment vertical="center" wrapText="1"/>
    </xf>
    <xf numFmtId="0" fontId="0" fillId="24" borderId="45" xfId="0" applyFill="1" applyBorder="1" applyAlignment="1">
      <alignment vertical="center"/>
    </xf>
    <xf numFmtId="0" fontId="0" fillId="24" borderId="29" xfId="0" applyFill="1" applyBorder="1" applyAlignment="1">
      <alignment vertical="center"/>
    </xf>
    <xf numFmtId="2" fontId="0" fillId="0" borderId="13" xfId="0" applyNumberFormat="1" applyBorder="1" applyAlignment="1">
      <alignment vertical="center"/>
    </xf>
    <xf numFmtId="0" fontId="0" fillId="0" borderId="84" xfId="0" applyBorder="1" applyAlignment="1">
      <alignment vertical="center" wrapText="1"/>
    </xf>
    <xf numFmtId="0" fontId="0" fillId="24" borderId="49" xfId="0" applyFill="1" applyBorder="1" applyAlignment="1">
      <alignment horizontal="center" vertical="center" wrapText="1"/>
    </xf>
    <xf numFmtId="199" fontId="3" fillId="25" borderId="25" xfId="0" applyNumberFormat="1" applyFont="1" applyFill="1" applyBorder="1" applyAlignment="1">
      <alignment vertical="center"/>
    </xf>
    <xf numFmtId="180" fontId="3" fillId="25" borderId="25" xfId="0" applyNumberFormat="1" applyFont="1" applyFill="1" applyBorder="1" applyAlignment="1">
      <alignment vertical="center"/>
    </xf>
    <xf numFmtId="199" fontId="2" fillId="25" borderId="25" xfId="0" applyNumberFormat="1" applyFont="1" applyFill="1" applyBorder="1" applyAlignment="1">
      <alignment vertical="center"/>
    </xf>
    <xf numFmtId="180" fontId="2" fillId="25" borderId="25" xfId="0" applyNumberFormat="1" applyFont="1" applyFill="1" applyBorder="1" applyAlignment="1">
      <alignment vertical="center"/>
    </xf>
    <xf numFmtId="0" fontId="25" fillId="0" borderId="79" xfId="0" applyFont="1" applyBorder="1" applyAlignment="1">
      <alignment vertical="center" wrapText="1"/>
    </xf>
    <xf numFmtId="0" fontId="0" fillId="24" borderId="0" xfId="0" applyFill="1" applyAlignment="1">
      <alignment vertical="center"/>
    </xf>
    <xf numFmtId="0" fontId="0" fillId="24" borderId="0" xfId="0" applyFill="1" applyBorder="1" applyAlignment="1">
      <alignment vertical="center"/>
    </xf>
    <xf numFmtId="184" fontId="0" fillId="0" borderId="20" xfId="0" applyNumberFormat="1" applyBorder="1" applyAlignment="1">
      <alignment vertical="center"/>
    </xf>
    <xf numFmtId="184" fontId="0" fillId="0" borderId="21" xfId="0" applyNumberFormat="1" applyBorder="1" applyAlignment="1">
      <alignment vertical="center"/>
    </xf>
    <xf numFmtId="184" fontId="0" fillId="0" borderId="66" xfId="0" applyNumberFormat="1" applyBorder="1" applyAlignment="1">
      <alignment vertical="center"/>
    </xf>
    <xf numFmtId="184" fontId="0" fillId="0" borderId="0" xfId="0" applyNumberFormat="1" applyBorder="1" applyAlignment="1">
      <alignment vertical="center"/>
    </xf>
    <xf numFmtId="182" fontId="0" fillId="0" borderId="20" xfId="0" applyNumberFormat="1" applyBorder="1" applyAlignment="1">
      <alignment vertical="center"/>
    </xf>
    <xf numFmtId="182" fontId="0" fillId="0" borderId="21" xfId="0" applyNumberFormat="1" applyBorder="1" applyAlignment="1">
      <alignment vertical="center"/>
    </xf>
    <xf numFmtId="182" fontId="0" fillId="0" borderId="66" xfId="0" applyNumberFormat="1" applyBorder="1" applyAlignment="1">
      <alignment vertical="center"/>
    </xf>
    <xf numFmtId="182" fontId="0" fillId="0" borderId="0" xfId="0" applyNumberFormat="1" applyBorder="1" applyAlignment="1">
      <alignment vertical="center"/>
    </xf>
    <xf numFmtId="185" fontId="0" fillId="0" borderId="20" xfId="0" applyNumberFormat="1" applyBorder="1" applyAlignment="1">
      <alignment vertical="center"/>
    </xf>
    <xf numFmtId="185" fontId="0" fillId="0" borderId="21" xfId="0" applyNumberFormat="1" applyBorder="1" applyAlignment="1">
      <alignment vertical="center"/>
    </xf>
    <xf numFmtId="185" fontId="0" fillId="0" borderId="66" xfId="0" applyNumberFormat="1" applyBorder="1" applyAlignment="1">
      <alignment vertical="center"/>
    </xf>
    <xf numFmtId="185" fontId="0" fillId="0" borderId="0" xfId="0" applyNumberFormat="1" applyBorder="1" applyAlignment="1">
      <alignment vertical="center"/>
    </xf>
    <xf numFmtId="186" fontId="0" fillId="0" borderId="20" xfId="0" applyNumberFormat="1" applyBorder="1" applyAlignment="1">
      <alignment vertical="center"/>
    </xf>
    <xf numFmtId="186" fontId="0" fillId="0" borderId="21" xfId="0" applyNumberFormat="1" applyBorder="1" applyAlignment="1">
      <alignment vertical="center"/>
    </xf>
    <xf numFmtId="186" fontId="0" fillId="0" borderId="66" xfId="0" applyNumberFormat="1" applyBorder="1" applyAlignment="1">
      <alignment vertical="center"/>
    </xf>
    <xf numFmtId="186" fontId="0" fillId="0" borderId="0" xfId="0" applyNumberFormat="1" applyBorder="1" applyAlignment="1">
      <alignment vertical="center"/>
    </xf>
    <xf numFmtId="187" fontId="0" fillId="0" borderId="20" xfId="0" applyNumberFormat="1" applyBorder="1" applyAlignment="1">
      <alignment vertical="center"/>
    </xf>
    <xf numFmtId="187" fontId="0" fillId="0" borderId="21" xfId="0" applyNumberFormat="1" applyBorder="1" applyAlignment="1">
      <alignment vertical="center"/>
    </xf>
    <xf numFmtId="187" fontId="0" fillId="0" borderId="66" xfId="0" applyNumberFormat="1" applyBorder="1" applyAlignment="1">
      <alignment vertical="center"/>
    </xf>
    <xf numFmtId="187" fontId="0" fillId="0" borderId="0" xfId="0" applyNumberFormat="1" applyBorder="1" applyAlignment="1">
      <alignment vertical="center"/>
    </xf>
    <xf numFmtId="188" fontId="0" fillId="0" borderId="20" xfId="0" applyNumberFormat="1" applyBorder="1" applyAlignment="1">
      <alignment vertical="center"/>
    </xf>
    <xf numFmtId="188" fontId="0" fillId="0" borderId="21" xfId="0" applyNumberFormat="1" applyBorder="1" applyAlignment="1">
      <alignment vertical="center"/>
    </xf>
    <xf numFmtId="188" fontId="0" fillId="0" borderId="66" xfId="0" applyNumberFormat="1" applyBorder="1" applyAlignment="1">
      <alignment vertical="center"/>
    </xf>
    <xf numFmtId="188" fontId="0" fillId="0" borderId="0" xfId="0" applyNumberFormat="1" applyBorder="1" applyAlignment="1">
      <alignment vertical="center"/>
    </xf>
    <xf numFmtId="2" fontId="0" fillId="0" borderId="20" xfId="0" applyNumberFormat="1" applyBorder="1" applyAlignment="1">
      <alignment vertical="center"/>
    </xf>
    <xf numFmtId="2" fontId="0" fillId="0" borderId="21" xfId="0" applyNumberFormat="1" applyBorder="1" applyAlignment="1">
      <alignment vertical="center"/>
    </xf>
    <xf numFmtId="2" fontId="0" fillId="0" borderId="66" xfId="0" applyNumberFormat="1" applyBorder="1" applyAlignment="1">
      <alignment vertical="center"/>
    </xf>
    <xf numFmtId="2" fontId="0" fillId="0" borderId="0" xfId="0" applyNumberFormat="1" applyBorder="1" applyAlignment="1">
      <alignment vertical="center"/>
    </xf>
    <xf numFmtId="190" fontId="0" fillId="0" borderId="20" xfId="0" applyNumberFormat="1" applyBorder="1" applyAlignment="1">
      <alignment vertical="center"/>
    </xf>
    <xf numFmtId="190" fontId="0" fillId="0" borderId="21" xfId="0" applyNumberFormat="1" applyBorder="1" applyAlignment="1">
      <alignment vertical="center"/>
    </xf>
    <xf numFmtId="190" fontId="0" fillId="0" borderId="66" xfId="0" applyNumberFormat="1" applyBorder="1" applyAlignment="1">
      <alignment vertical="center"/>
    </xf>
    <xf numFmtId="190" fontId="0" fillId="0" borderId="0" xfId="0" applyNumberFormat="1" applyBorder="1" applyAlignment="1">
      <alignment vertical="center"/>
    </xf>
    <xf numFmtId="176" fontId="0" fillId="0" borderId="22" xfId="0" applyNumberFormat="1" applyBorder="1" applyAlignment="1">
      <alignment vertical="center" wrapText="1"/>
    </xf>
    <xf numFmtId="0" fontId="0" fillId="0" borderId="48" xfId="0" applyBorder="1" applyAlignment="1">
      <alignment vertical="center" wrapText="1"/>
    </xf>
    <xf numFmtId="182" fontId="0" fillId="0" borderId="5" xfId="0" applyNumberFormat="1" applyBorder="1" applyAlignment="1">
      <alignment vertical="center"/>
    </xf>
    <xf numFmtId="185" fontId="0" fillId="0" borderId="5" xfId="0" applyNumberFormat="1" applyBorder="1" applyAlignment="1">
      <alignment vertical="center"/>
    </xf>
    <xf numFmtId="186" fontId="0" fillId="0" borderId="5" xfId="0" applyNumberFormat="1" applyBorder="1" applyAlignment="1">
      <alignment vertical="center"/>
    </xf>
    <xf numFmtId="187" fontId="0" fillId="0" borderId="5" xfId="0" applyNumberFormat="1" applyBorder="1" applyAlignment="1">
      <alignment vertical="center"/>
    </xf>
    <xf numFmtId="188" fontId="0" fillId="0" borderId="5" xfId="0" applyNumberFormat="1" applyBorder="1" applyAlignment="1">
      <alignment vertical="center"/>
    </xf>
    <xf numFmtId="176" fontId="0" fillId="24" borderId="17" xfId="0" applyNumberFormat="1" applyFill="1" applyBorder="1" applyAlignment="1">
      <alignment vertical="center"/>
    </xf>
    <xf numFmtId="0" fontId="0" fillId="24" borderId="34" xfId="0" applyFill="1" applyBorder="1" applyAlignment="1">
      <alignment vertical="center" wrapText="1"/>
    </xf>
    <xf numFmtId="184" fontId="0" fillId="0" borderId="5" xfId="0" applyNumberFormat="1" applyBorder="1" applyAlignment="1">
      <alignment vertical="center"/>
    </xf>
    <xf numFmtId="176" fontId="0" fillId="24" borderId="17" xfId="0" applyNumberFormat="1" applyFill="1" applyBorder="1" applyAlignment="1">
      <alignment vertical="center" wrapText="1"/>
    </xf>
    <xf numFmtId="0" fontId="0" fillId="0" borderId="34" xfId="0" applyBorder="1" applyAlignment="1">
      <alignment vertical="center"/>
    </xf>
    <xf numFmtId="184" fontId="0" fillId="24" borderId="5" xfId="0" applyNumberFormat="1" applyFill="1" applyBorder="1" applyAlignment="1">
      <alignment vertical="center"/>
    </xf>
    <xf numFmtId="182" fontId="0" fillId="24" borderId="5" xfId="0" applyNumberFormat="1" applyFill="1" applyBorder="1" applyAlignment="1">
      <alignment vertical="center"/>
    </xf>
    <xf numFmtId="185" fontId="0" fillId="24" borderId="5" xfId="0" applyNumberFormat="1" applyFill="1" applyBorder="1" applyAlignment="1">
      <alignment vertical="center"/>
    </xf>
    <xf numFmtId="186" fontId="0" fillId="24" borderId="5" xfId="0" applyNumberFormat="1" applyFill="1" applyBorder="1" applyAlignment="1">
      <alignment vertical="center"/>
    </xf>
    <xf numFmtId="187" fontId="0" fillId="24" borderId="5" xfId="0" applyNumberFormat="1" applyFill="1" applyBorder="1" applyAlignment="1">
      <alignment vertical="center"/>
    </xf>
    <xf numFmtId="188" fontId="0" fillId="24" borderId="5" xfId="0" applyNumberFormat="1" applyFill="1" applyBorder="1" applyAlignment="1">
      <alignment vertical="center"/>
    </xf>
    <xf numFmtId="2" fontId="0" fillId="24" borderId="5" xfId="0" applyNumberFormat="1" applyFill="1" applyBorder="1" applyAlignment="1">
      <alignment vertical="center"/>
    </xf>
    <xf numFmtId="190" fontId="0" fillId="24" borderId="5" xfId="0" applyNumberFormat="1" applyFill="1" applyBorder="1" applyAlignment="1">
      <alignment vertical="center"/>
    </xf>
    <xf numFmtId="1" fontId="0" fillId="24" borderId="5" xfId="0" applyNumberFormat="1" applyFill="1" applyBorder="1" applyAlignment="1">
      <alignment vertical="center"/>
    </xf>
    <xf numFmtId="176" fontId="0" fillId="24" borderId="17" xfId="0" applyNumberFormat="1" applyFill="1" applyBorder="1" applyAlignment="1">
      <alignment vertical="center" wrapText="1"/>
    </xf>
    <xf numFmtId="0" fontId="0" fillId="24" borderId="34" xfId="0" applyFill="1" applyBorder="1" applyAlignment="1">
      <alignment vertical="center" wrapText="1"/>
    </xf>
    <xf numFmtId="176" fontId="0" fillId="24" borderId="16" xfId="0" applyNumberFormat="1" applyFill="1" applyBorder="1" applyAlignment="1">
      <alignment vertical="center" wrapText="1"/>
    </xf>
    <xf numFmtId="0" fontId="0" fillId="24" borderId="55" xfId="0" applyFill="1" applyBorder="1" applyAlignment="1">
      <alignment vertical="center" wrapText="1"/>
    </xf>
    <xf numFmtId="20" fontId="23" fillId="0" borderId="13" xfId="0" applyNumberFormat="1" applyFont="1" applyBorder="1" applyAlignment="1">
      <alignment vertical="center"/>
    </xf>
    <xf numFmtId="20" fontId="0" fillId="0" borderId="5" xfId="0" applyNumberFormat="1" applyBorder="1" applyAlignment="1">
      <alignment vertical="center"/>
    </xf>
    <xf numFmtId="20" fontId="0" fillId="0" borderId="5" xfId="0" applyNumberFormat="1" applyBorder="1" applyAlignment="1">
      <alignment vertical="center"/>
    </xf>
    <xf numFmtId="20" fontId="0" fillId="0" borderId="5" xfId="0" applyNumberFormat="1" applyBorder="1" applyAlignment="1">
      <alignment vertical="center"/>
    </xf>
    <xf numFmtId="190" fontId="21" fillId="0" borderId="5" xfId="0" applyNumberFormat="1" applyFont="1" applyBorder="1" applyAlignment="1">
      <alignment vertical="center"/>
    </xf>
    <xf numFmtId="180" fontId="0" fillId="0" borderId="0" xfId="0" applyNumberFormat="1" applyAlignment="1">
      <alignment vertical="center"/>
    </xf>
    <xf numFmtId="20" fontId="0" fillId="0" borderId="5" xfId="0" applyNumberForma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11"/>
  <sheetViews>
    <sheetView zoomScale="64" zoomScaleNormal="64" zoomScaleSheetLayoutView="100" workbookViewId="0" topLeftCell="E459">
      <selection activeCell="N441" sqref="N441"/>
    </sheetView>
  </sheetViews>
  <sheetFormatPr defaultColWidth="9.140625" defaultRowHeight="12.75"/>
  <cols>
    <col min="1" max="1" width="7.57421875" style="0" customWidth="1"/>
    <col min="2" max="2" width="5.57421875" style="0" bestFit="1" customWidth="1"/>
    <col min="3" max="3" width="10.57421875" style="0" customWidth="1"/>
    <col min="4" max="4" width="18.7109375" style="0" bestFit="1" customWidth="1"/>
    <col min="5" max="7" width="5.8515625" style="0" customWidth="1"/>
    <col min="8" max="8" width="6.57421875" style="0" customWidth="1"/>
    <col min="9" max="9" width="5.7109375" style="77" customWidth="1"/>
    <col min="10" max="10" width="7.00390625" style="77" customWidth="1"/>
    <col min="11" max="11" width="18.421875" style="352" bestFit="1" customWidth="1"/>
    <col min="12" max="12" width="11.7109375" style="0" bestFit="1" customWidth="1"/>
    <col min="13" max="13" width="9.140625" style="0" bestFit="1" customWidth="1"/>
    <col min="14" max="14" width="9.7109375" style="0" customWidth="1"/>
    <col min="15" max="15" width="12.140625" style="0" customWidth="1"/>
    <col min="16" max="16" width="18.140625" style="0" customWidth="1"/>
    <col min="17" max="17" width="16.28125" style="0" customWidth="1"/>
    <col min="18" max="18" width="9.140625" style="0" customWidth="1"/>
    <col min="19" max="19" width="23.00390625" style="0" customWidth="1"/>
    <col min="20" max="20" width="10.140625" style="0" customWidth="1"/>
    <col min="21" max="21" width="14.421875" style="0" customWidth="1"/>
    <col min="22" max="22" width="16.421875" style="0" customWidth="1"/>
    <col min="23" max="23" width="43.00390625" style="0" customWidth="1"/>
    <col min="24" max="29" width="8.8515625" style="0" bestFit="1" customWidth="1"/>
    <col min="30" max="30" width="11.7109375" style="0" bestFit="1" customWidth="1"/>
    <col min="31" max="32" width="8.8515625" style="0" bestFit="1" customWidth="1"/>
  </cols>
  <sheetData>
    <row r="1" spans="1:23" ht="33.75">
      <c r="A1" s="29" t="s">
        <v>18</v>
      </c>
      <c r="B1" s="9" t="s">
        <v>936</v>
      </c>
      <c r="C1" s="9"/>
      <c r="D1" s="9"/>
      <c r="E1" s="9"/>
      <c r="F1" s="9"/>
      <c r="G1" s="9"/>
      <c r="H1" s="9"/>
      <c r="I1" s="78"/>
      <c r="J1" s="78"/>
      <c r="K1" s="353"/>
      <c r="M1" s="9"/>
      <c r="N1" s="9"/>
      <c r="O1" s="9"/>
      <c r="P1" s="9"/>
      <c r="Q1" s="9"/>
      <c r="R1" s="9"/>
      <c r="S1" s="9"/>
      <c r="T1" s="9"/>
      <c r="U1" s="9"/>
      <c r="V1" s="9"/>
      <c r="W1" s="32"/>
    </row>
    <row r="2" spans="1:23" ht="33.75">
      <c r="A2" s="30" t="s">
        <v>0</v>
      </c>
      <c r="B2" s="171" t="s">
        <v>1</v>
      </c>
      <c r="C2" s="171" t="s">
        <v>2</v>
      </c>
      <c r="D2" s="171" t="s">
        <v>3</v>
      </c>
      <c r="E2" s="171" t="s">
        <v>4</v>
      </c>
      <c r="F2" s="171" t="s">
        <v>5</v>
      </c>
      <c r="G2" s="171" t="s">
        <v>6</v>
      </c>
      <c r="H2" s="171" t="s">
        <v>7</v>
      </c>
      <c r="I2" s="183" t="s">
        <v>8</v>
      </c>
      <c r="J2" s="183" t="s">
        <v>9</v>
      </c>
      <c r="K2" s="354" t="s">
        <v>20</v>
      </c>
      <c r="L2" s="811" t="s">
        <v>293</v>
      </c>
      <c r="M2" s="171" t="s">
        <v>211</v>
      </c>
      <c r="N2" s="171" t="s">
        <v>10</v>
      </c>
      <c r="O2" s="171" t="s">
        <v>11</v>
      </c>
      <c r="P2" s="171" t="s">
        <v>12</v>
      </c>
      <c r="Q2" s="171" t="s">
        <v>13</v>
      </c>
      <c r="R2" s="171" t="s">
        <v>14</v>
      </c>
      <c r="S2" s="171" t="s">
        <v>15</v>
      </c>
      <c r="T2" s="171" t="s">
        <v>16</v>
      </c>
      <c r="U2" s="171" t="s">
        <v>30</v>
      </c>
      <c r="V2" s="171" t="s">
        <v>31</v>
      </c>
      <c r="W2" s="184" t="s">
        <v>17</v>
      </c>
    </row>
    <row r="3" spans="1:23" ht="36.75" customHeight="1">
      <c r="A3" s="30">
        <v>1</v>
      </c>
      <c r="B3" s="3">
        <v>20.01</v>
      </c>
      <c r="C3" s="3" t="s">
        <v>26</v>
      </c>
      <c r="D3" s="3" t="s">
        <v>19</v>
      </c>
      <c r="E3" s="4">
        <v>0.5729166666666666</v>
      </c>
      <c r="F3" s="417">
        <v>0.7916666666666666</v>
      </c>
      <c r="G3" s="3">
        <v>5.25</v>
      </c>
      <c r="H3" s="3">
        <v>4.5</v>
      </c>
      <c r="I3" s="79">
        <v>20</v>
      </c>
      <c r="J3" s="79">
        <v>20</v>
      </c>
      <c r="K3" s="367">
        <f>SUM(J3/A3)</f>
        <v>20</v>
      </c>
      <c r="L3" s="775">
        <f>SUM(I3/H3)</f>
        <v>4.444444444444445</v>
      </c>
      <c r="M3" s="61" t="s">
        <v>212</v>
      </c>
      <c r="N3" s="3" t="s">
        <v>21</v>
      </c>
      <c r="O3" s="3" t="s">
        <v>40</v>
      </c>
      <c r="P3" s="3" t="s">
        <v>423</v>
      </c>
      <c r="Q3" s="3" t="s">
        <v>22</v>
      </c>
      <c r="R3" s="3" t="s">
        <v>35</v>
      </c>
      <c r="S3" s="3" t="s">
        <v>23</v>
      </c>
      <c r="T3" s="3" t="s">
        <v>24</v>
      </c>
      <c r="U3" s="3"/>
      <c r="V3" s="3"/>
      <c r="W3" s="33" t="s">
        <v>25</v>
      </c>
    </row>
    <row r="4" spans="1:23" ht="36.75" customHeight="1">
      <c r="A4" s="30">
        <v>2</v>
      </c>
      <c r="B4" s="3">
        <v>21.01</v>
      </c>
      <c r="C4" s="3"/>
      <c r="D4" s="3" t="s">
        <v>27</v>
      </c>
      <c r="E4" s="4">
        <v>0.3645833333333333</v>
      </c>
      <c r="F4" s="4">
        <v>0.7708333333333334</v>
      </c>
      <c r="G4" s="3">
        <v>9.75</v>
      </c>
      <c r="H4" s="418">
        <v>5.5</v>
      </c>
      <c r="I4" s="79">
        <v>33</v>
      </c>
      <c r="J4" s="79">
        <f>SUM(J3)+I4</f>
        <v>53</v>
      </c>
      <c r="K4" s="367">
        <f>SUM(J4/A4)</f>
        <v>26.5</v>
      </c>
      <c r="L4" s="775">
        <f>SUM(I4/H4)</f>
        <v>6</v>
      </c>
      <c r="M4" s="61"/>
      <c r="N4" s="3" t="s">
        <v>28</v>
      </c>
      <c r="O4" s="3" t="s">
        <v>41</v>
      </c>
      <c r="P4" s="3" t="s">
        <v>424</v>
      </c>
      <c r="Q4" s="3" t="s">
        <v>32</v>
      </c>
      <c r="R4" s="3" t="s">
        <v>35</v>
      </c>
      <c r="S4" s="3" t="s">
        <v>36</v>
      </c>
      <c r="T4" s="3" t="s">
        <v>24</v>
      </c>
      <c r="U4" s="3" t="s">
        <v>29</v>
      </c>
      <c r="V4" s="3" t="s">
        <v>42</v>
      </c>
      <c r="W4" s="33"/>
    </row>
    <row r="5" spans="1:23" ht="36.75" customHeight="1">
      <c r="A5" s="30">
        <v>3</v>
      </c>
      <c r="B5" s="3">
        <v>22.01</v>
      </c>
      <c r="C5" s="3"/>
      <c r="D5" s="3" t="s">
        <v>38</v>
      </c>
      <c r="E5" s="4">
        <v>0.3333333333333333</v>
      </c>
      <c r="F5" s="4">
        <v>0.75</v>
      </c>
      <c r="G5" s="418">
        <v>10</v>
      </c>
      <c r="H5" s="3">
        <v>4.5</v>
      </c>
      <c r="I5" s="79">
        <v>39</v>
      </c>
      <c r="J5" s="79">
        <f>SUM(J4)+I5</f>
        <v>92</v>
      </c>
      <c r="K5" s="367">
        <f>SUM(J5/A5)</f>
        <v>30.666666666666668</v>
      </c>
      <c r="L5" s="775">
        <f>SUM(I5/H5)</f>
        <v>8.666666666666666</v>
      </c>
      <c r="M5" s="61"/>
      <c r="N5" s="3" t="s">
        <v>39</v>
      </c>
      <c r="O5" s="3" t="s">
        <v>43</v>
      </c>
      <c r="P5" s="3" t="s">
        <v>425</v>
      </c>
      <c r="Q5" s="3" t="s">
        <v>33</v>
      </c>
      <c r="R5" s="3" t="s">
        <v>34</v>
      </c>
      <c r="S5" s="3" t="s">
        <v>37</v>
      </c>
      <c r="T5" s="3" t="s">
        <v>24</v>
      </c>
      <c r="U5" s="3" t="s">
        <v>44</v>
      </c>
      <c r="V5" s="3"/>
      <c r="W5" s="33"/>
    </row>
    <row r="6" spans="1:23" ht="36.75" customHeight="1">
      <c r="A6" s="30">
        <v>4</v>
      </c>
      <c r="B6" s="3">
        <v>23.01</v>
      </c>
      <c r="C6" s="3"/>
      <c r="D6" s="3" t="s">
        <v>62</v>
      </c>
      <c r="E6" s="417">
        <v>0.2916666666666667</v>
      </c>
      <c r="F6" s="4">
        <v>0.625</v>
      </c>
      <c r="G6" s="3">
        <v>8</v>
      </c>
      <c r="H6" s="3">
        <v>4.5</v>
      </c>
      <c r="I6" s="419">
        <v>44</v>
      </c>
      <c r="J6" s="79">
        <f>SUM(J5)+I6</f>
        <v>136</v>
      </c>
      <c r="K6" s="367">
        <f>SUM(J6/A6)</f>
        <v>34</v>
      </c>
      <c r="L6" s="775">
        <f>SUM(I6/H6)</f>
        <v>9.777777777777779</v>
      </c>
      <c r="M6" s="61"/>
      <c r="N6" s="3" t="s">
        <v>63</v>
      </c>
      <c r="O6" s="3" t="s">
        <v>64</v>
      </c>
      <c r="P6" s="3" t="s">
        <v>65</v>
      </c>
      <c r="Q6" s="3" t="s">
        <v>66</v>
      </c>
      <c r="R6" s="3" t="s">
        <v>34</v>
      </c>
      <c r="S6" s="3" t="s">
        <v>92</v>
      </c>
      <c r="T6" s="2" t="s">
        <v>571</v>
      </c>
      <c r="U6" s="3"/>
      <c r="V6" s="3"/>
      <c r="W6" s="33" t="s">
        <v>67</v>
      </c>
    </row>
    <row r="7" spans="1:23" ht="36.75" customHeight="1">
      <c r="A7" s="31">
        <v>5</v>
      </c>
      <c r="B7" s="28">
        <v>24.01</v>
      </c>
      <c r="C7" s="28"/>
      <c r="D7" s="28" t="s">
        <v>68</v>
      </c>
      <c r="E7" s="28"/>
      <c r="F7" s="28"/>
      <c r="G7" s="5"/>
      <c r="H7" s="5"/>
      <c r="I7" s="80"/>
      <c r="J7" s="80">
        <f>SUM(J6)+I7</f>
        <v>136</v>
      </c>
      <c r="K7" s="374">
        <f>SUM(J7/A7)</f>
        <v>27.2</v>
      </c>
      <c r="L7" s="775"/>
      <c r="M7" s="375"/>
      <c r="N7" s="28"/>
      <c r="O7" s="28"/>
      <c r="P7" s="28"/>
      <c r="Q7" s="28"/>
      <c r="R7" s="28"/>
      <c r="S7" s="28" t="s">
        <v>91</v>
      </c>
      <c r="T7" s="2" t="s">
        <v>571</v>
      </c>
      <c r="U7" s="28" t="s">
        <v>69</v>
      </c>
      <c r="V7" s="28"/>
      <c r="W7" s="34" t="s">
        <v>70</v>
      </c>
    </row>
    <row r="8" spans="1:23" ht="13.5">
      <c r="A8" s="63"/>
      <c r="B8" s="63"/>
      <c r="C8" s="63"/>
      <c r="D8" s="63"/>
      <c r="E8" s="63"/>
      <c r="F8" s="67"/>
      <c r="G8" s="29">
        <f>SUM(G3:G7)</f>
        <v>33</v>
      </c>
      <c r="H8" s="32">
        <f>SUM(H3:H7)</f>
        <v>19</v>
      </c>
      <c r="I8" s="81"/>
      <c r="J8" s="92"/>
      <c r="K8" s="363"/>
      <c r="L8" s="775">
        <f>SUM(J7/H8)</f>
        <v>7.157894736842105</v>
      </c>
      <c r="M8" s="69"/>
      <c r="N8" s="63"/>
      <c r="O8" s="63"/>
      <c r="P8" s="63"/>
      <c r="Q8" s="63"/>
      <c r="R8" s="63"/>
      <c r="S8" s="63"/>
      <c r="T8" s="63"/>
      <c r="U8" s="63"/>
      <c r="V8" s="63"/>
      <c r="W8" s="63"/>
    </row>
    <row r="9" spans="1:23" ht="13.5">
      <c r="A9" s="3"/>
      <c r="B9" s="3"/>
      <c r="C9" s="3"/>
      <c r="D9" s="3"/>
      <c r="E9" s="3"/>
      <c r="F9" s="68"/>
      <c r="G9" s="31"/>
      <c r="H9" s="187">
        <f>SUM(H8/G8)</f>
        <v>0.5757575757575758</v>
      </c>
      <c r="I9" s="82"/>
      <c r="J9" s="79"/>
      <c r="K9" s="308"/>
      <c r="L9" s="38"/>
      <c r="M9" s="3"/>
      <c r="N9" s="3"/>
      <c r="O9" s="3"/>
      <c r="P9" s="3"/>
      <c r="Q9" s="3"/>
      <c r="R9" s="3"/>
      <c r="S9" s="3"/>
      <c r="T9" s="3"/>
      <c r="U9" s="3"/>
      <c r="V9" s="3"/>
      <c r="W9" s="3"/>
    </row>
    <row r="10" spans="1:23" ht="13.5">
      <c r="A10" s="15"/>
      <c r="B10" s="15"/>
      <c r="C10" s="15"/>
      <c r="D10" s="15"/>
      <c r="E10" s="15"/>
      <c r="F10" s="15"/>
      <c r="G10" s="66"/>
      <c r="H10" s="66"/>
      <c r="I10" s="83"/>
      <c r="J10" s="83"/>
      <c r="K10" s="357"/>
      <c r="M10" s="15"/>
      <c r="N10" s="15"/>
      <c r="O10" s="15"/>
      <c r="P10" s="15"/>
      <c r="Q10" s="15"/>
      <c r="R10" s="15"/>
      <c r="S10" s="15"/>
      <c r="T10" s="15"/>
      <c r="U10" s="15"/>
      <c r="V10" s="15"/>
      <c r="W10" s="15"/>
    </row>
    <row r="11" spans="1:23" ht="13.5">
      <c r="A11" s="29" t="s">
        <v>75</v>
      </c>
      <c r="B11" s="9" t="s">
        <v>937</v>
      </c>
      <c r="C11" s="9"/>
      <c r="D11" s="9"/>
      <c r="E11" s="9"/>
      <c r="F11" s="9"/>
      <c r="G11" s="9"/>
      <c r="H11" s="9"/>
      <c r="I11" s="78"/>
      <c r="J11" s="78"/>
      <c r="K11" s="353"/>
      <c r="M11" s="9"/>
      <c r="N11" s="9"/>
      <c r="O11" s="9"/>
      <c r="P11" s="9"/>
      <c r="Q11" s="9"/>
      <c r="R11" s="9"/>
      <c r="S11" s="9"/>
      <c r="T11" s="9"/>
      <c r="U11" s="9"/>
      <c r="V11" s="9"/>
      <c r="W11" s="32"/>
    </row>
    <row r="12" spans="1:23" ht="33.75">
      <c r="A12" s="30" t="s">
        <v>0</v>
      </c>
      <c r="B12" s="171" t="s">
        <v>1</v>
      </c>
      <c r="C12" s="171" t="s">
        <v>2</v>
      </c>
      <c r="D12" s="171" t="s">
        <v>3</v>
      </c>
      <c r="E12" s="171" t="s">
        <v>4</v>
      </c>
      <c r="F12" s="171" t="s">
        <v>5</v>
      </c>
      <c r="G12" s="171" t="s">
        <v>6</v>
      </c>
      <c r="H12" s="171" t="s">
        <v>7</v>
      </c>
      <c r="I12" s="183" t="s">
        <v>8</v>
      </c>
      <c r="J12" s="183" t="s">
        <v>9</v>
      </c>
      <c r="K12" s="354" t="s">
        <v>20</v>
      </c>
      <c r="L12" s="811" t="s">
        <v>293</v>
      </c>
      <c r="M12" s="171" t="s">
        <v>211</v>
      </c>
      <c r="N12" s="171" t="s">
        <v>10</v>
      </c>
      <c r="O12" s="171" t="s">
        <v>11</v>
      </c>
      <c r="P12" s="171" t="s">
        <v>12</v>
      </c>
      <c r="Q12" s="171" t="s">
        <v>13</v>
      </c>
      <c r="R12" s="171" t="s">
        <v>14</v>
      </c>
      <c r="S12" s="171" t="s">
        <v>15</v>
      </c>
      <c r="T12" s="171" t="s">
        <v>16</v>
      </c>
      <c r="U12" s="171" t="s">
        <v>30</v>
      </c>
      <c r="V12" s="171" t="s">
        <v>31</v>
      </c>
      <c r="W12" s="184" t="s">
        <v>17</v>
      </c>
    </row>
    <row r="13" spans="1:23" ht="36" customHeight="1">
      <c r="A13" s="35">
        <v>1</v>
      </c>
      <c r="B13" s="5">
        <v>25.01</v>
      </c>
      <c r="C13" s="5" t="s">
        <v>76</v>
      </c>
      <c r="D13" s="5" t="s">
        <v>77</v>
      </c>
      <c r="E13" s="6">
        <v>0.6666666666666666</v>
      </c>
      <c r="F13" s="422">
        <v>0.8541666666666667</v>
      </c>
      <c r="G13" s="5">
        <v>4.5</v>
      </c>
      <c r="H13" s="5">
        <v>3</v>
      </c>
      <c r="I13" s="84">
        <v>32</v>
      </c>
      <c r="J13" s="84">
        <v>32</v>
      </c>
      <c r="K13" s="844">
        <f>SUM(J13/A13)</f>
        <v>32</v>
      </c>
      <c r="L13" s="775">
        <f>SUM(I13/H13)</f>
        <v>10.666666666666666</v>
      </c>
      <c r="M13" s="845"/>
      <c r="N13" s="5" t="s">
        <v>78</v>
      </c>
      <c r="O13" s="5" t="s">
        <v>79</v>
      </c>
      <c r="P13" s="5" t="s">
        <v>80</v>
      </c>
      <c r="Q13" s="5">
        <v>0</v>
      </c>
      <c r="R13" s="5" t="s">
        <v>89</v>
      </c>
      <c r="S13" s="5" t="s">
        <v>23</v>
      </c>
      <c r="T13" s="5" t="s">
        <v>24</v>
      </c>
      <c r="U13" s="5" t="s">
        <v>82</v>
      </c>
      <c r="V13" s="5"/>
      <c r="W13" s="37" t="s">
        <v>81</v>
      </c>
    </row>
    <row r="14" spans="1:23" ht="36" customHeight="1">
      <c r="A14" s="19">
        <v>2</v>
      </c>
      <c r="B14" s="2">
        <v>26.01</v>
      </c>
      <c r="C14" s="2"/>
      <c r="D14" s="3" t="s">
        <v>96</v>
      </c>
      <c r="E14" s="7">
        <v>0.35416666666666663</v>
      </c>
      <c r="F14" s="7">
        <v>0.7291666666666667</v>
      </c>
      <c r="G14" s="2">
        <v>9</v>
      </c>
      <c r="H14" s="2">
        <v>4.5</v>
      </c>
      <c r="I14" s="85">
        <v>46</v>
      </c>
      <c r="J14" s="79">
        <f>SUM(J13)+I14</f>
        <v>78</v>
      </c>
      <c r="K14" s="367">
        <f>SUM(J14/A14)</f>
        <v>39</v>
      </c>
      <c r="L14" s="775">
        <f>SUM(I14/H14)</f>
        <v>10.222222222222221</v>
      </c>
      <c r="M14" s="61"/>
      <c r="N14" s="2" t="s">
        <v>84</v>
      </c>
      <c r="O14" s="5" t="s">
        <v>85</v>
      </c>
      <c r="P14" s="3" t="s">
        <v>426</v>
      </c>
      <c r="Q14" s="2">
        <v>0</v>
      </c>
      <c r="R14" s="5" t="s">
        <v>89</v>
      </c>
      <c r="S14" s="5" t="s">
        <v>23</v>
      </c>
      <c r="T14" s="5" t="s">
        <v>24</v>
      </c>
      <c r="U14" s="5" t="s">
        <v>82</v>
      </c>
      <c r="V14" s="2"/>
      <c r="W14" s="37" t="s">
        <v>81</v>
      </c>
    </row>
    <row r="15" spans="1:23" ht="36" customHeight="1">
      <c r="A15" s="19">
        <v>3</v>
      </c>
      <c r="B15" s="2">
        <v>27.01</v>
      </c>
      <c r="C15" s="2"/>
      <c r="D15" s="3" t="s">
        <v>86</v>
      </c>
      <c r="E15" s="7">
        <v>0.34375</v>
      </c>
      <c r="F15" s="7">
        <v>0.71875</v>
      </c>
      <c r="G15" s="2">
        <v>9</v>
      </c>
      <c r="H15" s="2">
        <v>4.5</v>
      </c>
      <c r="I15" s="85">
        <v>46</v>
      </c>
      <c r="J15" s="79">
        <f>SUM(J14)+I15</f>
        <v>124</v>
      </c>
      <c r="K15" s="367">
        <f>SUM(J15/A15)</f>
        <v>41.333333333333336</v>
      </c>
      <c r="L15" s="775">
        <f>SUM(I15/H15)</f>
        <v>10.222222222222221</v>
      </c>
      <c r="M15" s="61"/>
      <c r="N15" s="2" t="s">
        <v>87</v>
      </c>
      <c r="O15" s="5" t="s">
        <v>88</v>
      </c>
      <c r="P15" s="3" t="s">
        <v>427</v>
      </c>
      <c r="Q15" s="2">
        <v>0</v>
      </c>
      <c r="R15" s="5" t="s">
        <v>89</v>
      </c>
      <c r="S15" s="3" t="s">
        <v>90</v>
      </c>
      <c r="T15" s="3" t="s">
        <v>93</v>
      </c>
      <c r="U15" s="5" t="s">
        <v>82</v>
      </c>
      <c r="V15" s="3" t="s">
        <v>98</v>
      </c>
      <c r="W15" s="37" t="s">
        <v>81</v>
      </c>
    </row>
    <row r="16" spans="1:23" ht="36" customHeight="1">
      <c r="A16" s="19">
        <v>4</v>
      </c>
      <c r="B16" s="2">
        <v>28.01</v>
      </c>
      <c r="C16" s="2"/>
      <c r="D16" s="3" t="s">
        <v>86</v>
      </c>
      <c r="E16" s="2"/>
      <c r="F16" s="2"/>
      <c r="G16" s="2"/>
      <c r="H16" s="2"/>
      <c r="I16" s="85"/>
      <c r="J16" s="79">
        <f>SUM(J15)+I16</f>
        <v>124</v>
      </c>
      <c r="K16" s="367">
        <f>SUM(J16/A16)</f>
        <v>31</v>
      </c>
      <c r="L16" s="775"/>
      <c r="M16" s="61"/>
      <c r="N16" s="2"/>
      <c r="O16" s="2"/>
      <c r="P16" s="2"/>
      <c r="Q16" s="2"/>
      <c r="R16" s="5"/>
      <c r="S16" s="3" t="s">
        <v>90</v>
      </c>
      <c r="T16" s="3" t="s">
        <v>93</v>
      </c>
      <c r="U16" s="5" t="s">
        <v>82</v>
      </c>
      <c r="V16" s="3" t="s">
        <v>110</v>
      </c>
      <c r="W16" s="37" t="s">
        <v>97</v>
      </c>
    </row>
    <row r="17" spans="1:23" ht="36" customHeight="1">
      <c r="A17" s="19">
        <v>5</v>
      </c>
      <c r="B17" s="2">
        <v>29.01</v>
      </c>
      <c r="C17" s="2"/>
      <c r="D17" s="3" t="s">
        <v>99</v>
      </c>
      <c r="E17" s="421">
        <v>0.3229166666666667</v>
      </c>
      <c r="F17" s="7">
        <v>0.71875</v>
      </c>
      <c r="G17" s="423">
        <v>9.5</v>
      </c>
      <c r="H17" s="423">
        <v>4.75</v>
      </c>
      <c r="I17" s="424">
        <v>47</v>
      </c>
      <c r="J17" s="79">
        <f>SUM(J16)+I17</f>
        <v>171</v>
      </c>
      <c r="K17" s="367">
        <f>SUM(J17/A17)</f>
        <v>34.2</v>
      </c>
      <c r="L17" s="775">
        <f>SUM(I17/H17)</f>
        <v>9.894736842105264</v>
      </c>
      <c r="M17" s="61"/>
      <c r="N17" s="2" t="s">
        <v>100</v>
      </c>
      <c r="O17" s="5" t="s">
        <v>101</v>
      </c>
      <c r="P17" s="3" t="s">
        <v>102</v>
      </c>
      <c r="Q17" s="2">
        <v>0</v>
      </c>
      <c r="R17" s="5" t="s">
        <v>89</v>
      </c>
      <c r="S17" s="3" t="s">
        <v>90</v>
      </c>
      <c r="T17" s="3" t="s">
        <v>93</v>
      </c>
      <c r="U17" s="5" t="s">
        <v>82</v>
      </c>
      <c r="V17" s="3" t="s">
        <v>111</v>
      </c>
      <c r="W17" s="37" t="s">
        <v>81</v>
      </c>
    </row>
    <row r="18" spans="1:23" ht="36" customHeight="1">
      <c r="A18" s="19">
        <v>6</v>
      </c>
      <c r="B18" s="2">
        <v>30.01</v>
      </c>
      <c r="C18" s="2"/>
      <c r="D18" s="2" t="s">
        <v>105</v>
      </c>
      <c r="E18" s="7">
        <v>0.3645833333333333</v>
      </c>
      <c r="F18" s="7">
        <v>0.6458333333333334</v>
      </c>
      <c r="G18" s="2">
        <v>6.75</v>
      </c>
      <c r="H18" s="2">
        <v>4.25</v>
      </c>
      <c r="I18" s="85">
        <v>43</v>
      </c>
      <c r="J18" s="79">
        <f>SUM(J17)+I18</f>
        <v>214</v>
      </c>
      <c r="K18" s="367">
        <f>SUM(J18/A18)</f>
        <v>35.666666666666664</v>
      </c>
      <c r="L18" s="775">
        <f>SUM(I18/H18)</f>
        <v>10.117647058823529</v>
      </c>
      <c r="M18" s="61"/>
      <c r="N18" s="2" t="s">
        <v>106</v>
      </c>
      <c r="O18" s="2" t="s">
        <v>107</v>
      </c>
      <c r="P18" s="2" t="s">
        <v>108</v>
      </c>
      <c r="Q18" s="2">
        <v>0</v>
      </c>
      <c r="R18" s="5" t="s">
        <v>89</v>
      </c>
      <c r="S18" s="3" t="s">
        <v>109</v>
      </c>
      <c r="T18" s="5" t="s">
        <v>24</v>
      </c>
      <c r="U18" s="5" t="s">
        <v>82</v>
      </c>
      <c r="V18" s="3" t="s">
        <v>111</v>
      </c>
      <c r="W18" s="37" t="s">
        <v>81</v>
      </c>
    </row>
    <row r="19" spans="1:23" ht="36" customHeight="1">
      <c r="A19" s="19">
        <v>7</v>
      </c>
      <c r="B19" s="2">
        <v>31.01</v>
      </c>
      <c r="C19" s="2"/>
      <c r="D19" s="3" t="s">
        <v>112</v>
      </c>
      <c r="E19" s="7">
        <v>0.3645833333333333</v>
      </c>
      <c r="F19" s="7">
        <v>0.625</v>
      </c>
      <c r="G19" s="2">
        <v>6.25</v>
      </c>
      <c r="H19" s="2">
        <v>4.5</v>
      </c>
      <c r="I19" s="85">
        <v>35</v>
      </c>
      <c r="J19" s="79">
        <f>SUM(J18)+I19</f>
        <v>249</v>
      </c>
      <c r="K19" s="367">
        <f>SUM(J19/A19)</f>
        <v>35.57142857142857</v>
      </c>
      <c r="L19" s="775">
        <f>SUM(I19/H19)</f>
        <v>7.777777777777778</v>
      </c>
      <c r="M19" s="61"/>
      <c r="N19" s="3" t="s">
        <v>113</v>
      </c>
      <c r="O19" s="5" t="s">
        <v>114</v>
      </c>
      <c r="P19" s="2" t="s">
        <v>115</v>
      </c>
      <c r="Q19" s="2">
        <v>0</v>
      </c>
      <c r="R19" s="5" t="s">
        <v>89</v>
      </c>
      <c r="S19" s="2" t="s">
        <v>116</v>
      </c>
      <c r="T19" s="5" t="s">
        <v>24</v>
      </c>
      <c r="U19" s="5" t="s">
        <v>82</v>
      </c>
      <c r="V19" s="3" t="s">
        <v>160</v>
      </c>
      <c r="W19" s="37" t="s">
        <v>81</v>
      </c>
    </row>
    <row r="20" spans="1:23" ht="36" customHeight="1">
      <c r="A20" s="19">
        <v>8</v>
      </c>
      <c r="B20" s="2">
        <v>1.02</v>
      </c>
      <c r="C20" s="2"/>
      <c r="D20" s="3" t="s">
        <v>117</v>
      </c>
      <c r="E20" s="421">
        <v>0.3229166666666667</v>
      </c>
      <c r="F20" s="7">
        <v>0.4375</v>
      </c>
      <c r="G20" s="2">
        <v>2.75</v>
      </c>
      <c r="H20" s="2">
        <v>2.25</v>
      </c>
      <c r="I20" s="85">
        <v>22</v>
      </c>
      <c r="J20" s="79">
        <f>SUM(J19)+I20</f>
        <v>271</v>
      </c>
      <c r="K20" s="367">
        <f>SUM(J20/A20)</f>
        <v>33.875</v>
      </c>
      <c r="L20" s="775">
        <f>SUM(I20/H20)</f>
        <v>9.777777777777779</v>
      </c>
      <c r="M20" s="61"/>
      <c r="N20" s="2" t="s">
        <v>121</v>
      </c>
      <c r="O20" s="2" t="s">
        <v>122</v>
      </c>
      <c r="P20" s="2" t="s">
        <v>123</v>
      </c>
      <c r="Q20" s="2">
        <v>0</v>
      </c>
      <c r="R20" s="5" t="s">
        <v>89</v>
      </c>
      <c r="S20" s="3" t="s">
        <v>90</v>
      </c>
      <c r="T20" s="2" t="s">
        <v>571</v>
      </c>
      <c r="U20" s="5" t="s">
        <v>124</v>
      </c>
      <c r="V20" s="3" t="s">
        <v>125</v>
      </c>
      <c r="W20" s="37" t="s">
        <v>81</v>
      </c>
    </row>
    <row r="21" spans="1:23" ht="13.5">
      <c r="A21" s="36">
        <v>9</v>
      </c>
      <c r="B21" s="11">
        <v>2.02</v>
      </c>
      <c r="C21" s="11"/>
      <c r="D21" s="28" t="s">
        <v>117</v>
      </c>
      <c r="E21" s="11"/>
      <c r="F21" s="11"/>
      <c r="G21" s="15"/>
      <c r="H21" s="15"/>
      <c r="I21" s="86"/>
      <c r="J21" s="80">
        <f>SUM(J20+I21)</f>
        <v>271</v>
      </c>
      <c r="K21" s="374">
        <f>SUM(J21/A21)</f>
        <v>30.11111111111111</v>
      </c>
      <c r="L21" s="775"/>
      <c r="M21" s="375"/>
      <c r="N21" s="11"/>
      <c r="O21" s="11"/>
      <c r="P21" s="11"/>
      <c r="Q21" s="11"/>
      <c r="R21" s="28"/>
      <c r="S21" s="11" t="s">
        <v>118</v>
      </c>
      <c r="T21" s="11" t="s">
        <v>483</v>
      </c>
      <c r="U21" s="28"/>
      <c r="V21" s="11"/>
      <c r="W21" s="34" t="s">
        <v>119</v>
      </c>
    </row>
    <row r="22" spans="7:12" ht="13.5">
      <c r="G22" s="29">
        <f>SUM(G13:G21)</f>
        <v>47.75</v>
      </c>
      <c r="H22" s="32">
        <f>SUM(H13:H21)</f>
        <v>27.75</v>
      </c>
      <c r="L22" s="775">
        <f>SUM(J21/H22)</f>
        <v>9.765765765765765</v>
      </c>
    </row>
    <row r="23" spans="7:8" ht="13.5">
      <c r="G23" s="31"/>
      <c r="H23" s="187">
        <f>SUM(H22/G22)</f>
        <v>0.581151832460733</v>
      </c>
    </row>
    <row r="24" spans="1:12" ht="13.5">
      <c r="A24" s="71">
        <f>SUM(A21+A7)</f>
        <v>14</v>
      </c>
      <c r="B24" s="71"/>
      <c r="C24" s="71"/>
      <c r="D24" s="71"/>
      <c r="E24" s="71"/>
      <c r="F24" s="71" t="s">
        <v>486</v>
      </c>
      <c r="G24" s="72">
        <f>SUM(G22+G8)</f>
        <v>80.75</v>
      </c>
      <c r="H24" s="72">
        <f>SUM(H22+H8)</f>
        <v>46.75</v>
      </c>
      <c r="I24" s="73"/>
      <c r="J24" s="73">
        <f>SUM(J21+J7)</f>
        <v>407</v>
      </c>
      <c r="K24" s="364">
        <f>SUM(J24/A24)</f>
        <v>29.071428571428573</v>
      </c>
      <c r="L24" t="s">
        <v>487</v>
      </c>
    </row>
    <row r="25" spans="7:13" ht="13.5">
      <c r="G25" s="48"/>
      <c r="H25" s="48"/>
      <c r="I25" s="87"/>
      <c r="J25" s="87"/>
      <c r="M25">
        <v>710</v>
      </c>
    </row>
    <row r="26" spans="2:23" ht="13.5">
      <c r="B26" s="38"/>
      <c r="C26" s="38"/>
      <c r="D26" s="38"/>
      <c r="E26" s="38"/>
      <c r="F26" s="38"/>
      <c r="G26" s="75"/>
      <c r="H26" s="75"/>
      <c r="I26" s="88"/>
      <c r="J26" s="88"/>
      <c r="K26" s="359"/>
      <c r="M26" s="38"/>
      <c r="N26" s="38"/>
      <c r="O26" s="38"/>
      <c r="P26" s="38"/>
      <c r="Q26" s="38"/>
      <c r="R26" s="38"/>
      <c r="S26" s="38"/>
      <c r="T26" s="38"/>
      <c r="U26" s="38"/>
      <c r="V26" s="38"/>
      <c r="W26" s="38"/>
    </row>
    <row r="27" spans="1:23" ht="13.5">
      <c r="A27" s="18" t="s">
        <v>147</v>
      </c>
      <c r="B27" s="8" t="s">
        <v>938</v>
      </c>
      <c r="C27" s="8"/>
      <c r="D27" s="8"/>
      <c r="E27" s="8"/>
      <c r="F27" s="8"/>
      <c r="G27" s="8"/>
      <c r="H27" s="8"/>
      <c r="I27" s="89"/>
      <c r="J27" s="89"/>
      <c r="K27" s="360"/>
      <c r="L27" s="38"/>
      <c r="M27" s="8"/>
      <c r="N27" s="8"/>
      <c r="O27" s="8"/>
      <c r="P27" s="8"/>
      <c r="Q27" s="8"/>
      <c r="R27" s="8"/>
      <c r="S27" s="8"/>
      <c r="T27" s="8"/>
      <c r="U27" s="8"/>
      <c r="V27" s="8"/>
      <c r="W27" s="41"/>
    </row>
    <row r="28" spans="1:23" ht="13.5">
      <c r="A28" s="19" t="s">
        <v>126</v>
      </c>
      <c r="B28" s="170" t="s">
        <v>127</v>
      </c>
      <c r="C28" s="170" t="s">
        <v>128</v>
      </c>
      <c r="D28" s="170" t="s">
        <v>129</v>
      </c>
      <c r="E28" s="170" t="s">
        <v>130</v>
      </c>
      <c r="F28" s="170" t="s">
        <v>131</v>
      </c>
      <c r="G28" s="170" t="s">
        <v>132</v>
      </c>
      <c r="H28" s="170" t="s">
        <v>133</v>
      </c>
      <c r="I28" s="185" t="s">
        <v>134</v>
      </c>
      <c r="J28" s="185" t="s">
        <v>135</v>
      </c>
      <c r="K28" s="851" t="s">
        <v>136</v>
      </c>
      <c r="L28" s="328" t="s">
        <v>293</v>
      </c>
      <c r="M28" s="852" t="s">
        <v>211</v>
      </c>
      <c r="N28" s="170" t="s">
        <v>137</v>
      </c>
      <c r="O28" s="170" t="s">
        <v>138</v>
      </c>
      <c r="P28" s="170" t="s">
        <v>139</v>
      </c>
      <c r="Q28" s="170" t="s">
        <v>140</v>
      </c>
      <c r="R28" s="170" t="s">
        <v>141</v>
      </c>
      <c r="S28" s="170" t="s">
        <v>142</v>
      </c>
      <c r="T28" s="170" t="s">
        <v>143</v>
      </c>
      <c r="U28" s="170" t="s">
        <v>144</v>
      </c>
      <c r="V28" s="170" t="s">
        <v>145</v>
      </c>
      <c r="W28" s="186" t="s">
        <v>146</v>
      </c>
    </row>
    <row r="29" spans="1:23" ht="36.75" customHeight="1">
      <c r="A29" s="19">
        <v>1</v>
      </c>
      <c r="B29" s="2">
        <v>3.02</v>
      </c>
      <c r="C29" s="3" t="s">
        <v>155</v>
      </c>
      <c r="D29" s="2" t="s">
        <v>156</v>
      </c>
      <c r="E29" s="7">
        <v>0.6666666666666666</v>
      </c>
      <c r="F29" s="7">
        <v>0.8541666666666667</v>
      </c>
      <c r="G29" s="2">
        <v>4.5</v>
      </c>
      <c r="H29" s="2">
        <v>3.75</v>
      </c>
      <c r="I29" s="85">
        <v>22</v>
      </c>
      <c r="J29" s="79">
        <f>SUM(J28)+I29</f>
        <v>22</v>
      </c>
      <c r="K29" s="367">
        <f>SUM(J29/A29)</f>
        <v>22</v>
      </c>
      <c r="L29" s="775">
        <f>SUM(I29/H29)</f>
        <v>5.866666666666666</v>
      </c>
      <c r="M29" s="61"/>
      <c r="N29" s="2" t="s">
        <v>157</v>
      </c>
      <c r="O29" s="3" t="s">
        <v>158</v>
      </c>
      <c r="P29" s="3" t="s">
        <v>432</v>
      </c>
      <c r="Q29" s="44" t="s">
        <v>162</v>
      </c>
      <c r="R29" s="3" t="s">
        <v>34</v>
      </c>
      <c r="S29" s="3" t="s">
        <v>159</v>
      </c>
      <c r="T29" s="5" t="s">
        <v>24</v>
      </c>
      <c r="U29" s="3" t="s">
        <v>168</v>
      </c>
      <c r="V29" s="3" t="s">
        <v>169</v>
      </c>
      <c r="W29" s="33" t="s">
        <v>161</v>
      </c>
    </row>
    <row r="30" spans="1:23" ht="36.75" customHeight="1">
      <c r="A30" s="19">
        <v>2</v>
      </c>
      <c r="B30" s="2">
        <v>4.02</v>
      </c>
      <c r="C30" s="2"/>
      <c r="D30" s="2" t="s">
        <v>163</v>
      </c>
      <c r="E30" s="7">
        <v>0.375</v>
      </c>
      <c r="F30" s="7">
        <v>0.8125</v>
      </c>
      <c r="G30" s="2">
        <v>10.5</v>
      </c>
      <c r="H30" s="2">
        <v>7.25</v>
      </c>
      <c r="I30" s="85">
        <v>39</v>
      </c>
      <c r="J30" s="79">
        <f>SUM(J29)+I30</f>
        <v>61</v>
      </c>
      <c r="K30" s="367">
        <f>SUM(J30/A30)</f>
        <v>30.5</v>
      </c>
      <c r="L30" s="775">
        <f>SUM(I30/H30)</f>
        <v>5.379310344827586</v>
      </c>
      <c r="M30" s="61"/>
      <c r="N30" s="2" t="s">
        <v>157</v>
      </c>
      <c r="O30" s="3" t="s">
        <v>164</v>
      </c>
      <c r="P30" s="3" t="s">
        <v>428</v>
      </c>
      <c r="Q30" s="44" t="s">
        <v>162</v>
      </c>
      <c r="R30" s="2" t="s">
        <v>165</v>
      </c>
      <c r="S30" s="2" t="s">
        <v>166</v>
      </c>
      <c r="T30" s="5" t="s">
        <v>24</v>
      </c>
      <c r="U30" s="3" t="s">
        <v>167</v>
      </c>
      <c r="V30" s="3" t="s">
        <v>170</v>
      </c>
      <c r="W30" s="42"/>
    </row>
    <row r="31" spans="1:23" ht="36.75" customHeight="1">
      <c r="A31" s="19">
        <v>3</v>
      </c>
      <c r="B31" s="2">
        <v>5.02</v>
      </c>
      <c r="C31" s="2"/>
      <c r="D31" s="3" t="s">
        <v>174</v>
      </c>
      <c r="E31" s="7">
        <v>0.3229166666666667</v>
      </c>
      <c r="F31" s="7">
        <v>0.8333333333333334</v>
      </c>
      <c r="G31" s="2">
        <v>12.25</v>
      </c>
      <c r="H31" s="2">
        <v>6.25</v>
      </c>
      <c r="I31" s="85">
        <v>33</v>
      </c>
      <c r="J31" s="79">
        <f>SUM(J30)+I31</f>
        <v>94</v>
      </c>
      <c r="K31" s="367">
        <f>SUM(J31/A31)</f>
        <v>31.333333333333332</v>
      </c>
      <c r="L31" s="775">
        <f>SUM(I31/H31)</f>
        <v>5.28</v>
      </c>
      <c r="M31" s="61"/>
      <c r="N31" s="2" t="s">
        <v>157</v>
      </c>
      <c r="O31" s="3" t="s">
        <v>493</v>
      </c>
      <c r="P31" s="3" t="s">
        <v>429</v>
      </c>
      <c r="Q31" s="3" t="s">
        <v>206</v>
      </c>
      <c r="R31" s="3" t="s">
        <v>172</v>
      </c>
      <c r="S31" s="2" t="s">
        <v>173</v>
      </c>
      <c r="T31" s="3" t="s">
        <v>199</v>
      </c>
      <c r="U31" s="3" t="s">
        <v>175</v>
      </c>
      <c r="V31" s="3" t="s">
        <v>176</v>
      </c>
      <c r="W31" s="33" t="s">
        <v>192</v>
      </c>
    </row>
    <row r="32" spans="1:23" ht="36.75" customHeight="1">
      <c r="A32" s="19">
        <v>4</v>
      </c>
      <c r="B32" s="2">
        <v>6.02</v>
      </c>
      <c r="C32" s="2"/>
      <c r="D32" s="2" t="s">
        <v>185</v>
      </c>
      <c r="E32" s="7">
        <v>0.375</v>
      </c>
      <c r="F32" s="7">
        <v>0.71875</v>
      </c>
      <c r="G32" s="2">
        <v>8.25</v>
      </c>
      <c r="H32" s="2">
        <v>5.75</v>
      </c>
      <c r="I32" s="85">
        <v>22</v>
      </c>
      <c r="J32" s="79">
        <f>SUM(J31)+I32</f>
        <v>116</v>
      </c>
      <c r="K32" s="367">
        <f>SUM(J32/A32)</f>
        <v>29</v>
      </c>
      <c r="L32" s="775">
        <f>SUM(I32/H32)</f>
        <v>3.8260869565217392</v>
      </c>
      <c r="M32" s="61"/>
      <c r="N32" s="2" t="s">
        <v>157</v>
      </c>
      <c r="O32" s="2" t="s">
        <v>177</v>
      </c>
      <c r="P32" s="2" t="s">
        <v>178</v>
      </c>
      <c r="Q32" s="2" t="s">
        <v>179</v>
      </c>
      <c r="R32" s="3" t="s">
        <v>180</v>
      </c>
      <c r="S32" s="3" t="s">
        <v>548</v>
      </c>
      <c r="T32" s="3" t="s">
        <v>181</v>
      </c>
      <c r="U32" s="2"/>
      <c r="V32" s="2" t="s">
        <v>182</v>
      </c>
      <c r="W32" s="42"/>
    </row>
    <row r="33" spans="1:23" ht="36.75" customHeight="1">
      <c r="A33" s="19">
        <v>5</v>
      </c>
      <c r="B33" s="2">
        <v>7.02</v>
      </c>
      <c r="C33" s="3" t="s">
        <v>186</v>
      </c>
      <c r="D33" s="2" t="s">
        <v>187</v>
      </c>
      <c r="E33" s="7">
        <v>0.3854166666666667</v>
      </c>
      <c r="F33" s="7">
        <v>0.7916666666666666</v>
      </c>
      <c r="G33" s="2">
        <v>9.75</v>
      </c>
      <c r="H33" s="2">
        <v>6.25</v>
      </c>
      <c r="I33" s="85">
        <v>27</v>
      </c>
      <c r="J33" s="79">
        <f>SUM(J32)+I33</f>
        <v>143</v>
      </c>
      <c r="K33" s="367">
        <f>SUM(J33/A33)</f>
        <v>28.6</v>
      </c>
      <c r="L33" s="775">
        <f>SUM(I33/H33)</f>
        <v>4.32</v>
      </c>
      <c r="M33" s="61"/>
      <c r="N33" s="2" t="s">
        <v>157</v>
      </c>
      <c r="O33" s="2" t="s">
        <v>188</v>
      </c>
      <c r="P33" s="2" t="s">
        <v>189</v>
      </c>
      <c r="Q33" s="2" t="s">
        <v>190</v>
      </c>
      <c r="R33" s="3" t="s">
        <v>180</v>
      </c>
      <c r="S33" s="3" t="s">
        <v>549</v>
      </c>
      <c r="T33" s="3" t="s">
        <v>181</v>
      </c>
      <c r="U33" s="3" t="s">
        <v>230</v>
      </c>
      <c r="V33" s="2" t="s">
        <v>191</v>
      </c>
      <c r="W33" s="42"/>
    </row>
    <row r="34" spans="1:23" ht="36.75" customHeight="1">
      <c r="A34" s="19">
        <v>6</v>
      </c>
      <c r="B34" s="2">
        <v>8.02</v>
      </c>
      <c r="C34" s="45" t="s">
        <v>194</v>
      </c>
      <c r="D34" s="3" t="s">
        <v>195</v>
      </c>
      <c r="E34" s="7">
        <v>0.3958333333333333</v>
      </c>
      <c r="F34" s="7">
        <v>0.8333333333333334</v>
      </c>
      <c r="G34" s="2">
        <v>10.5</v>
      </c>
      <c r="H34" s="2">
        <v>8.25</v>
      </c>
      <c r="I34" s="85">
        <v>27</v>
      </c>
      <c r="J34" s="79">
        <f>SUM(J33)+I34</f>
        <v>170</v>
      </c>
      <c r="K34" s="367">
        <f>SUM(J34/A34)</f>
        <v>28.333333333333332</v>
      </c>
      <c r="L34" s="775">
        <f>SUM(I34/H34)</f>
        <v>3.272727272727273</v>
      </c>
      <c r="M34" s="61" t="s">
        <v>213</v>
      </c>
      <c r="N34" s="2" t="s">
        <v>157</v>
      </c>
      <c r="O34" s="3" t="s">
        <v>196</v>
      </c>
      <c r="P34" s="2" t="s">
        <v>189</v>
      </c>
      <c r="Q34" s="3" t="s">
        <v>197</v>
      </c>
      <c r="R34" s="2" t="s">
        <v>198</v>
      </c>
      <c r="S34" s="2" t="s">
        <v>200</v>
      </c>
      <c r="T34" s="3" t="s">
        <v>199</v>
      </c>
      <c r="U34" s="3" t="s">
        <v>201</v>
      </c>
      <c r="V34" s="3" t="s">
        <v>224</v>
      </c>
      <c r="W34" s="33" t="s">
        <v>202</v>
      </c>
    </row>
    <row r="35" spans="1:23" ht="36.75" customHeight="1">
      <c r="A35" s="19">
        <v>7</v>
      </c>
      <c r="B35" s="2">
        <v>9.02</v>
      </c>
      <c r="C35" s="3" t="s">
        <v>203</v>
      </c>
      <c r="D35" s="2" t="s">
        <v>204</v>
      </c>
      <c r="E35" s="7">
        <v>0.35416666666666663</v>
      </c>
      <c r="F35" s="7">
        <v>0.8333333333333334</v>
      </c>
      <c r="G35" s="2">
        <v>11.5</v>
      </c>
      <c r="H35" s="2">
        <v>7.5</v>
      </c>
      <c r="I35" s="85">
        <v>25</v>
      </c>
      <c r="J35" s="79">
        <f>SUM(J34)+I35</f>
        <v>195</v>
      </c>
      <c r="K35" s="367">
        <f>SUM(J35/A35)</f>
        <v>27.857142857142858</v>
      </c>
      <c r="L35" s="775">
        <f>SUM(I35/H35)</f>
        <v>3.3333333333333335</v>
      </c>
      <c r="M35" s="61" t="s">
        <v>214</v>
      </c>
      <c r="N35" s="2" t="s">
        <v>157</v>
      </c>
      <c r="O35" s="2" t="s">
        <v>205</v>
      </c>
      <c r="P35" s="2" t="s">
        <v>189</v>
      </c>
      <c r="Q35" s="3" t="s">
        <v>210</v>
      </c>
      <c r="R35" s="2" t="s">
        <v>207</v>
      </c>
      <c r="S35" s="2" t="s">
        <v>208</v>
      </c>
      <c r="T35" s="3" t="s">
        <v>199</v>
      </c>
      <c r="U35" s="2"/>
      <c r="V35" s="3" t="s">
        <v>209</v>
      </c>
      <c r="W35" s="42"/>
    </row>
    <row r="36" spans="1:23" ht="36.75" customHeight="1">
      <c r="A36" s="19">
        <v>8</v>
      </c>
      <c r="B36" s="2">
        <v>10.02</v>
      </c>
      <c r="C36" s="3" t="s">
        <v>215</v>
      </c>
      <c r="D36" s="3" t="s">
        <v>216</v>
      </c>
      <c r="E36" s="421">
        <v>0.23958333333333334</v>
      </c>
      <c r="F36" s="421">
        <v>0.875</v>
      </c>
      <c r="G36" s="423">
        <v>15.25</v>
      </c>
      <c r="H36" s="423">
        <v>8.75</v>
      </c>
      <c r="I36" s="424">
        <v>44</v>
      </c>
      <c r="J36" s="79">
        <f>SUM(J35)+I36</f>
        <v>239</v>
      </c>
      <c r="K36" s="367">
        <f>SUM(J36/A36)</f>
        <v>29.875</v>
      </c>
      <c r="L36" s="775">
        <f>SUM(I36/H36)</f>
        <v>5.0285714285714285</v>
      </c>
      <c r="M36" s="61" t="s">
        <v>214</v>
      </c>
      <c r="N36" s="2" t="s">
        <v>157</v>
      </c>
      <c r="O36" s="3" t="s">
        <v>227</v>
      </c>
      <c r="P36" s="3" t="s">
        <v>430</v>
      </c>
      <c r="Q36" s="3" t="s">
        <v>219</v>
      </c>
      <c r="R36" s="3" t="s">
        <v>221</v>
      </c>
      <c r="S36" s="2" t="s">
        <v>222</v>
      </c>
      <c r="T36" s="5" t="s">
        <v>24</v>
      </c>
      <c r="U36" s="3" t="s">
        <v>223</v>
      </c>
      <c r="V36" s="3" t="s">
        <v>209</v>
      </c>
      <c r="W36" s="33" t="s">
        <v>225</v>
      </c>
    </row>
    <row r="37" spans="1:23" ht="36.75" customHeight="1">
      <c r="A37" s="36">
        <v>9</v>
      </c>
      <c r="B37" s="11">
        <v>11.02</v>
      </c>
      <c r="C37" s="28" t="s">
        <v>218</v>
      </c>
      <c r="D37" s="11" t="s">
        <v>217</v>
      </c>
      <c r="E37" s="40">
        <v>0.3333333333333333</v>
      </c>
      <c r="F37" s="40">
        <v>0.65625</v>
      </c>
      <c r="G37" s="11">
        <v>7.75</v>
      </c>
      <c r="H37" s="11">
        <v>5.5</v>
      </c>
      <c r="I37" s="86">
        <v>31</v>
      </c>
      <c r="J37" s="80">
        <f>SUM(J36)+I37</f>
        <v>270</v>
      </c>
      <c r="K37" s="374">
        <f>SUM(J37/A37)</f>
        <v>30</v>
      </c>
      <c r="L37" s="775">
        <f>SUM(I37/H37)</f>
        <v>5.636363636363637</v>
      </c>
      <c r="M37" s="375"/>
      <c r="N37" s="11" t="s">
        <v>157</v>
      </c>
      <c r="O37" s="11" t="s">
        <v>231</v>
      </c>
      <c r="P37" s="28" t="s">
        <v>431</v>
      </c>
      <c r="Q37" s="11" t="s">
        <v>220</v>
      </c>
      <c r="R37" s="11" t="s">
        <v>232</v>
      </c>
      <c r="S37" s="28" t="s">
        <v>90</v>
      </c>
      <c r="T37" s="28" t="s">
        <v>93</v>
      </c>
      <c r="U37" s="28" t="s">
        <v>247</v>
      </c>
      <c r="V37" s="11" t="s">
        <v>233</v>
      </c>
      <c r="W37" s="46" t="s">
        <v>226</v>
      </c>
    </row>
    <row r="38" spans="3:23" ht="13.5">
      <c r="C38" s="38"/>
      <c r="D38" s="38"/>
      <c r="E38" s="38"/>
      <c r="F38" s="39"/>
      <c r="G38" s="64">
        <f>SUM(G29:G37)</f>
        <v>90.25</v>
      </c>
      <c r="H38" s="65">
        <f>SUM(H29:H37)</f>
        <v>59.25</v>
      </c>
      <c r="I38" s="88"/>
      <c r="J38" s="88"/>
      <c r="K38" s="359"/>
      <c r="L38" s="775">
        <f>SUM(J37/H38)</f>
        <v>4.556962025316456</v>
      </c>
      <c r="M38" s="38"/>
      <c r="N38" s="38"/>
      <c r="O38" s="38"/>
      <c r="P38" s="38"/>
      <c r="Q38" s="38"/>
      <c r="R38" s="38"/>
      <c r="S38" s="38"/>
      <c r="T38" s="38"/>
      <c r="U38" s="38"/>
      <c r="V38" s="38"/>
      <c r="W38" s="38"/>
    </row>
    <row r="39" spans="6:12" ht="13.5">
      <c r="F39" s="38"/>
      <c r="G39" s="31"/>
      <c r="H39" s="187">
        <f>SUM(H38/G38)</f>
        <v>0.6565096952908587</v>
      </c>
      <c r="I39" s="88"/>
      <c r="L39" s="38"/>
    </row>
    <row r="40" spans="1:11" ht="13.5">
      <c r="A40" s="71">
        <f>SUM(A24+A37)</f>
        <v>23</v>
      </c>
      <c r="B40" s="71"/>
      <c r="C40" s="71"/>
      <c r="D40" s="71"/>
      <c r="E40" s="71"/>
      <c r="F40" s="71" t="s">
        <v>486</v>
      </c>
      <c r="G40" s="72">
        <f>SUM(G38+G24)</f>
        <v>171</v>
      </c>
      <c r="H40" s="72">
        <f>SUM(H38+H24)</f>
        <v>106</v>
      </c>
      <c r="I40" s="73"/>
      <c r="J40" s="73">
        <f>SUM(J37+J24)</f>
        <v>677</v>
      </c>
      <c r="K40" s="364">
        <f>SUM(J40/A40)</f>
        <v>29.434782608695652</v>
      </c>
    </row>
    <row r="41" ht="13.5"/>
    <row r="42" ht="13.5"/>
    <row r="43" spans="1:23" ht="13.5">
      <c r="A43" s="18" t="s">
        <v>240</v>
      </c>
      <c r="B43" s="8" t="s">
        <v>939</v>
      </c>
      <c r="C43" s="8"/>
      <c r="D43" s="8"/>
      <c r="E43" s="8"/>
      <c r="F43" s="8"/>
      <c r="G43" s="8"/>
      <c r="H43" s="8"/>
      <c r="I43" s="89"/>
      <c r="J43" s="89"/>
      <c r="K43" s="360"/>
      <c r="M43" s="8"/>
      <c r="N43" s="8"/>
      <c r="O43" s="8"/>
      <c r="P43" s="8"/>
      <c r="Q43" s="8"/>
      <c r="R43" s="8"/>
      <c r="S43" s="8"/>
      <c r="T43" s="8"/>
      <c r="U43" s="8"/>
      <c r="V43" s="8"/>
      <c r="W43" s="41"/>
    </row>
    <row r="44" spans="1:23" ht="33.75">
      <c r="A44" s="19" t="s">
        <v>126</v>
      </c>
      <c r="B44" s="170" t="s">
        <v>127</v>
      </c>
      <c r="C44" s="170" t="s">
        <v>128</v>
      </c>
      <c r="D44" s="170" t="s">
        <v>129</v>
      </c>
      <c r="E44" s="170" t="s">
        <v>130</v>
      </c>
      <c r="F44" s="170" t="s">
        <v>131</v>
      </c>
      <c r="G44" s="170" t="s">
        <v>132</v>
      </c>
      <c r="H44" s="170" t="s">
        <v>133</v>
      </c>
      <c r="I44" s="185" t="s">
        <v>134</v>
      </c>
      <c r="J44" s="183" t="s">
        <v>135</v>
      </c>
      <c r="K44" s="354" t="s">
        <v>136</v>
      </c>
      <c r="L44" s="811" t="s">
        <v>293</v>
      </c>
      <c r="M44" s="171" t="s">
        <v>211</v>
      </c>
      <c r="N44" s="170" t="s">
        <v>137</v>
      </c>
      <c r="O44" s="170" t="s">
        <v>138</v>
      </c>
      <c r="P44" s="170" t="s">
        <v>139</v>
      </c>
      <c r="Q44" s="170" t="s">
        <v>140</v>
      </c>
      <c r="R44" s="170" t="s">
        <v>141</v>
      </c>
      <c r="S44" s="170" t="s">
        <v>142</v>
      </c>
      <c r="T44" s="171" t="s">
        <v>143</v>
      </c>
      <c r="U44" s="170" t="s">
        <v>144</v>
      </c>
      <c r="V44" s="170" t="s">
        <v>145</v>
      </c>
      <c r="W44" s="186" t="s">
        <v>146</v>
      </c>
    </row>
    <row r="45" spans="1:23" ht="36.75" customHeight="1">
      <c r="A45" s="19">
        <v>1</v>
      </c>
      <c r="B45" s="2">
        <v>12.02</v>
      </c>
      <c r="C45" s="3" t="s">
        <v>241</v>
      </c>
      <c r="D45" s="2" t="s">
        <v>272</v>
      </c>
      <c r="E45" s="7">
        <v>0.625</v>
      </c>
      <c r="F45" s="421">
        <v>0.875</v>
      </c>
      <c r="G45" s="2">
        <v>6</v>
      </c>
      <c r="H45" s="2">
        <v>5.25</v>
      </c>
      <c r="I45" s="85">
        <v>28</v>
      </c>
      <c r="J45" s="79">
        <f>SUM(J44)+I45</f>
        <v>28</v>
      </c>
      <c r="K45" s="367">
        <f>SUM(J45/A45)</f>
        <v>28</v>
      </c>
      <c r="L45" s="775">
        <f>SUM(I45/H45)</f>
        <v>5.333333333333333</v>
      </c>
      <c r="M45" s="61" t="s">
        <v>466</v>
      </c>
      <c r="N45" s="2" t="s">
        <v>242</v>
      </c>
      <c r="O45" s="3" t="s">
        <v>249</v>
      </c>
      <c r="P45" s="3" t="s">
        <v>433</v>
      </c>
      <c r="Q45" s="44" t="s">
        <v>243</v>
      </c>
      <c r="R45" s="3" t="s">
        <v>244</v>
      </c>
      <c r="S45" s="3" t="s">
        <v>245</v>
      </c>
      <c r="T45" s="5" t="s">
        <v>24</v>
      </c>
      <c r="U45" s="3" t="s">
        <v>246</v>
      </c>
      <c r="V45" s="3"/>
      <c r="W45" s="33" t="s">
        <v>248</v>
      </c>
    </row>
    <row r="46" spans="1:23" ht="36.75" customHeight="1">
      <c r="A46" s="19">
        <v>2</v>
      </c>
      <c r="B46" s="2">
        <v>13.02</v>
      </c>
      <c r="C46" s="3"/>
      <c r="D46" s="2" t="s">
        <v>278</v>
      </c>
      <c r="E46" s="7">
        <v>0.34375</v>
      </c>
      <c r="F46" s="7">
        <v>0.8645833333333334</v>
      </c>
      <c r="G46" s="2">
        <v>12.5</v>
      </c>
      <c r="H46" s="2">
        <v>8.75</v>
      </c>
      <c r="I46" s="85">
        <v>47</v>
      </c>
      <c r="J46" s="79">
        <f>SUM(J45)+I46</f>
        <v>75</v>
      </c>
      <c r="K46" s="367">
        <f>SUM(J46/A46)</f>
        <v>37.5</v>
      </c>
      <c r="L46" s="775">
        <f>SUM(I46/H46)</f>
        <v>5.371428571428571</v>
      </c>
      <c r="M46" s="61" t="s">
        <v>465</v>
      </c>
      <c r="N46" s="2" t="s">
        <v>273</v>
      </c>
      <c r="O46" s="3" t="s">
        <v>274</v>
      </c>
      <c r="P46" s="3" t="s">
        <v>434</v>
      </c>
      <c r="Q46" s="44" t="s">
        <v>275</v>
      </c>
      <c r="R46" s="3" t="s">
        <v>244</v>
      </c>
      <c r="S46" s="3" t="s">
        <v>245</v>
      </c>
      <c r="T46" s="5" t="s">
        <v>24</v>
      </c>
      <c r="U46" s="3" t="s">
        <v>276</v>
      </c>
      <c r="V46" s="3"/>
      <c r="W46" s="33" t="s">
        <v>277</v>
      </c>
    </row>
    <row r="47" spans="1:23" ht="36.75" customHeight="1">
      <c r="A47" s="19">
        <v>3</v>
      </c>
      <c r="B47" s="2">
        <v>14.02</v>
      </c>
      <c r="C47" s="3"/>
      <c r="D47" s="2" t="s">
        <v>283</v>
      </c>
      <c r="E47" s="7">
        <v>0.34375</v>
      </c>
      <c r="F47" s="421">
        <v>0.875</v>
      </c>
      <c r="G47" s="423">
        <v>12.75</v>
      </c>
      <c r="H47" s="423">
        <v>9.25</v>
      </c>
      <c r="I47" s="85">
        <v>48</v>
      </c>
      <c r="J47" s="79">
        <f>SUM(J46)+I47</f>
        <v>123</v>
      </c>
      <c r="K47" s="367">
        <f>SUM(J47/A47)</f>
        <v>41</v>
      </c>
      <c r="L47" s="775">
        <f>SUM(I47/H47)</f>
        <v>5.1891891891891895</v>
      </c>
      <c r="M47" s="61" t="s">
        <v>464</v>
      </c>
      <c r="N47" s="2" t="s">
        <v>279</v>
      </c>
      <c r="O47" s="3" t="s">
        <v>286</v>
      </c>
      <c r="P47" s="3" t="s">
        <v>435</v>
      </c>
      <c r="Q47" s="44" t="s">
        <v>280</v>
      </c>
      <c r="R47" s="3" t="s">
        <v>281</v>
      </c>
      <c r="S47" s="3" t="s">
        <v>245</v>
      </c>
      <c r="T47" s="5" t="s">
        <v>282</v>
      </c>
      <c r="U47" s="3"/>
      <c r="V47" s="3"/>
      <c r="W47" s="33" t="s">
        <v>294</v>
      </c>
    </row>
    <row r="48" spans="1:23" ht="36.75" customHeight="1">
      <c r="A48" s="19">
        <v>4</v>
      </c>
      <c r="B48" s="2">
        <v>15.02</v>
      </c>
      <c r="C48" s="3"/>
      <c r="D48" s="2" t="s">
        <v>284</v>
      </c>
      <c r="E48" s="7">
        <v>0.34375</v>
      </c>
      <c r="F48" s="7">
        <v>0.8020833333333333</v>
      </c>
      <c r="G48" s="2">
        <v>11</v>
      </c>
      <c r="H48" s="2">
        <v>8.75</v>
      </c>
      <c r="I48" s="85">
        <v>47</v>
      </c>
      <c r="J48" s="79">
        <f>SUM(J47)+I48</f>
        <v>170</v>
      </c>
      <c r="K48" s="367">
        <f>SUM(J48/A48)</f>
        <v>42.5</v>
      </c>
      <c r="L48" s="775">
        <f>SUM(I48/H48)</f>
        <v>5.371428571428571</v>
      </c>
      <c r="M48" s="61" t="s">
        <v>463</v>
      </c>
      <c r="N48" s="2" t="s">
        <v>285</v>
      </c>
      <c r="O48" s="3" t="s">
        <v>287</v>
      </c>
      <c r="P48" s="3" t="s">
        <v>288</v>
      </c>
      <c r="Q48" s="44" t="s">
        <v>292</v>
      </c>
      <c r="R48" s="3" t="s">
        <v>289</v>
      </c>
      <c r="S48" s="3" t="s">
        <v>290</v>
      </c>
      <c r="T48" s="5" t="s">
        <v>299</v>
      </c>
      <c r="U48" s="3"/>
      <c r="V48" s="3" t="s">
        <v>291</v>
      </c>
      <c r="W48" s="33" t="s">
        <v>301</v>
      </c>
    </row>
    <row r="49" spans="1:23" ht="36.75" customHeight="1">
      <c r="A49" s="19">
        <v>5</v>
      </c>
      <c r="B49" s="2">
        <v>16.02</v>
      </c>
      <c r="C49" s="3"/>
      <c r="D49" s="2" t="s">
        <v>365</v>
      </c>
      <c r="E49" s="7">
        <v>0.40625</v>
      </c>
      <c r="F49" s="421">
        <v>0.875</v>
      </c>
      <c r="G49" s="2">
        <v>11.25</v>
      </c>
      <c r="H49" s="2">
        <v>8.5</v>
      </c>
      <c r="I49" s="424">
        <v>52</v>
      </c>
      <c r="J49" s="79">
        <f>SUM(J48)+I49</f>
        <v>222</v>
      </c>
      <c r="K49" s="367">
        <f>SUM(J49/A49)</f>
        <v>44.4</v>
      </c>
      <c r="L49" s="775">
        <f>SUM(I49/H49)</f>
        <v>6.117647058823529</v>
      </c>
      <c r="M49" s="61" t="s">
        <v>462</v>
      </c>
      <c r="N49" s="2" t="s">
        <v>295</v>
      </c>
      <c r="O49" s="3" t="s">
        <v>350</v>
      </c>
      <c r="P49" s="3" t="s">
        <v>331</v>
      </c>
      <c r="Q49" s="44" t="s">
        <v>296</v>
      </c>
      <c r="R49" s="3" t="s">
        <v>297</v>
      </c>
      <c r="S49" s="3" t="s">
        <v>298</v>
      </c>
      <c r="T49" s="5" t="s">
        <v>346</v>
      </c>
      <c r="U49" s="3" t="s">
        <v>300</v>
      </c>
      <c r="V49" s="3" t="s">
        <v>302</v>
      </c>
      <c r="W49" s="62" t="s">
        <v>339</v>
      </c>
    </row>
    <row r="50" spans="1:23" ht="36.75" customHeight="1">
      <c r="A50" s="19">
        <v>6</v>
      </c>
      <c r="B50" s="2">
        <v>17.02</v>
      </c>
      <c r="C50" s="3"/>
      <c r="D50" s="2" t="s">
        <v>330</v>
      </c>
      <c r="E50" s="7">
        <v>0.34375</v>
      </c>
      <c r="F50" s="7">
        <v>0.8645833333333334</v>
      </c>
      <c r="G50" s="2">
        <v>12.5</v>
      </c>
      <c r="H50" s="2">
        <v>7.75</v>
      </c>
      <c r="I50" s="85">
        <v>47</v>
      </c>
      <c r="J50" s="79">
        <f>SUM(J49)+I50</f>
        <v>269</v>
      </c>
      <c r="K50" s="367">
        <f>SUM(J50/A50)</f>
        <v>44.833333333333336</v>
      </c>
      <c r="L50" s="775">
        <f>SUM(I50/H50)</f>
        <v>6.064516129032258</v>
      </c>
      <c r="M50" s="61" t="s">
        <v>461</v>
      </c>
      <c r="N50" s="2" t="s">
        <v>332</v>
      </c>
      <c r="O50" s="3" t="s">
        <v>333</v>
      </c>
      <c r="P50" s="3" t="s">
        <v>334</v>
      </c>
      <c r="Q50" s="44" t="s">
        <v>335</v>
      </c>
      <c r="R50" s="3" t="s">
        <v>297</v>
      </c>
      <c r="S50" s="3" t="s">
        <v>336</v>
      </c>
      <c r="T50" s="5" t="s">
        <v>24</v>
      </c>
      <c r="U50" s="3" t="s">
        <v>338</v>
      </c>
      <c r="V50" s="3" t="s">
        <v>337</v>
      </c>
      <c r="W50" s="33" t="s">
        <v>342</v>
      </c>
    </row>
    <row r="51" spans="1:23" ht="36.75" customHeight="1">
      <c r="A51" s="19">
        <v>7</v>
      </c>
      <c r="B51" s="2">
        <v>18.02</v>
      </c>
      <c r="C51" s="3"/>
      <c r="D51" s="2" t="s">
        <v>348</v>
      </c>
      <c r="E51" s="7">
        <v>0.3333333333333333</v>
      </c>
      <c r="F51" s="7">
        <v>0.84375</v>
      </c>
      <c r="G51" s="2">
        <v>12.25</v>
      </c>
      <c r="H51" s="2">
        <v>9</v>
      </c>
      <c r="I51" s="85">
        <v>49</v>
      </c>
      <c r="J51" s="79">
        <f>SUM(J50)+I51</f>
        <v>318</v>
      </c>
      <c r="K51" s="367">
        <f>SUM(J51/A51)</f>
        <v>45.42857142857143</v>
      </c>
      <c r="L51" s="775">
        <f>SUM(I51/H51)</f>
        <v>5.444444444444445</v>
      </c>
      <c r="M51" s="61" t="s">
        <v>460</v>
      </c>
      <c r="N51" s="2" t="s">
        <v>349</v>
      </c>
      <c r="O51" s="3" t="s">
        <v>351</v>
      </c>
      <c r="P51" s="3" t="s">
        <v>436</v>
      </c>
      <c r="Q51" s="44" t="s">
        <v>352</v>
      </c>
      <c r="R51" s="3" t="s">
        <v>353</v>
      </c>
      <c r="S51" s="3" t="s">
        <v>354</v>
      </c>
      <c r="T51" s="5" t="s">
        <v>24</v>
      </c>
      <c r="U51" s="3"/>
      <c r="V51" s="3" t="s">
        <v>372</v>
      </c>
      <c r="W51" s="33" t="s">
        <v>355</v>
      </c>
    </row>
    <row r="52" spans="1:23" ht="36.75" customHeight="1">
      <c r="A52" s="19">
        <v>8</v>
      </c>
      <c r="B52" s="2">
        <v>19.02</v>
      </c>
      <c r="C52" s="3"/>
      <c r="D52" s="2" t="s">
        <v>382</v>
      </c>
      <c r="E52" s="7">
        <v>0.34375</v>
      </c>
      <c r="F52" s="7">
        <v>0.8229166666666666</v>
      </c>
      <c r="G52" s="2">
        <v>11.5</v>
      </c>
      <c r="H52" s="2">
        <v>8</v>
      </c>
      <c r="I52" s="85">
        <v>42</v>
      </c>
      <c r="J52" s="79">
        <f>SUM(J51)+I52</f>
        <v>360</v>
      </c>
      <c r="K52" s="367">
        <f>SUM(J52/A52)</f>
        <v>45</v>
      </c>
      <c r="L52" s="775">
        <f>SUM(I52/H52)</f>
        <v>5.25</v>
      </c>
      <c r="M52" s="61" t="s">
        <v>459</v>
      </c>
      <c r="N52" s="2" t="s">
        <v>366</v>
      </c>
      <c r="O52" s="3" t="s">
        <v>367</v>
      </c>
      <c r="P52" s="3" t="s">
        <v>437</v>
      </c>
      <c r="Q52" s="44" t="s">
        <v>368</v>
      </c>
      <c r="R52" s="3" t="s">
        <v>369</v>
      </c>
      <c r="S52" s="3" t="s">
        <v>370</v>
      </c>
      <c r="T52" s="5" t="s">
        <v>282</v>
      </c>
      <c r="U52" s="3" t="s">
        <v>371</v>
      </c>
      <c r="V52" s="3" t="s">
        <v>373</v>
      </c>
      <c r="W52" s="33" t="s">
        <v>374</v>
      </c>
    </row>
    <row r="53" spans="1:23" ht="36.75" customHeight="1">
      <c r="A53" s="36">
        <v>9</v>
      </c>
      <c r="B53" s="11">
        <v>20.02</v>
      </c>
      <c r="C53" s="28"/>
      <c r="D53" s="11" t="s">
        <v>383</v>
      </c>
      <c r="E53" s="425">
        <v>0.3229166666666667</v>
      </c>
      <c r="F53" s="40">
        <v>0.5520833333333333</v>
      </c>
      <c r="G53" s="15">
        <v>5.5</v>
      </c>
      <c r="H53" s="15">
        <v>4.25</v>
      </c>
      <c r="I53" s="83">
        <v>23</v>
      </c>
      <c r="J53" s="80">
        <f>SUM(J52)+I53</f>
        <v>383</v>
      </c>
      <c r="K53" s="374">
        <f>SUM(J53/A53)</f>
        <v>42.55555555555556</v>
      </c>
      <c r="L53" s="775">
        <f>SUM(I53/H53)</f>
        <v>5.411764705882353</v>
      </c>
      <c r="M53" s="375" t="s">
        <v>458</v>
      </c>
      <c r="N53" s="11" t="s">
        <v>384</v>
      </c>
      <c r="O53" s="28" t="s">
        <v>385</v>
      </c>
      <c r="P53" s="28" t="s">
        <v>438</v>
      </c>
      <c r="Q53" s="49" t="s">
        <v>386</v>
      </c>
      <c r="R53" s="28" t="s">
        <v>387</v>
      </c>
      <c r="S53" s="28" t="s">
        <v>547</v>
      </c>
      <c r="T53" s="28" t="s">
        <v>484</v>
      </c>
      <c r="U53" s="28"/>
      <c r="V53" s="28"/>
      <c r="W53" s="34" t="s">
        <v>388</v>
      </c>
    </row>
    <row r="54" spans="3:23" ht="13.5">
      <c r="C54" s="38"/>
      <c r="D54" s="38"/>
      <c r="E54" s="38"/>
      <c r="F54" s="39"/>
      <c r="G54" s="51">
        <f>SUM(G45:G53)</f>
        <v>95.25</v>
      </c>
      <c r="H54" s="50">
        <f>SUM(H45:H53)</f>
        <v>69.5</v>
      </c>
      <c r="I54" s="90"/>
      <c r="J54" s="88"/>
      <c r="K54" s="359"/>
      <c r="L54" s="775">
        <f>SUM(J53/H54)</f>
        <v>5.510791366906475</v>
      </c>
      <c r="M54" s="38"/>
      <c r="N54" s="38"/>
      <c r="O54" s="38"/>
      <c r="P54" s="38"/>
      <c r="Q54" s="38"/>
      <c r="R54" s="38"/>
      <c r="S54" s="38"/>
      <c r="T54" s="38"/>
      <c r="U54" s="38"/>
      <c r="V54" s="38"/>
      <c r="W54" s="38"/>
    </row>
    <row r="55" spans="6:12" ht="13.5">
      <c r="F55" s="38"/>
      <c r="G55" s="52"/>
      <c r="H55" s="188">
        <f>SUM(H54/G54)</f>
        <v>0.7296587926509186</v>
      </c>
      <c r="I55" s="91"/>
      <c r="J55" s="88"/>
      <c r="L55" s="38"/>
    </row>
    <row r="56" spans="1:12" ht="13.5">
      <c r="A56" s="71">
        <f>SUM(A40+A53)</f>
        <v>32</v>
      </c>
      <c r="B56" s="71"/>
      <c r="C56" s="71"/>
      <c r="D56" s="71"/>
      <c r="E56" s="71"/>
      <c r="F56" s="71" t="s">
        <v>486</v>
      </c>
      <c r="G56" s="72">
        <f>SUM(G54+G40)</f>
        <v>266.25</v>
      </c>
      <c r="H56" s="72">
        <f>SUM(H54+H40)</f>
        <v>175.5</v>
      </c>
      <c r="I56" s="73"/>
      <c r="J56" s="73">
        <f>SUM(J53+J40)</f>
        <v>1060</v>
      </c>
      <c r="K56" s="364">
        <f>SUM(J56/A56)</f>
        <v>33.125</v>
      </c>
    </row>
    <row r="57" ht="13.5"/>
    <row r="58" ht="13.5"/>
    <row r="59" spans="1:23" ht="13.5">
      <c r="A59" s="18" t="s">
        <v>389</v>
      </c>
      <c r="B59" s="8" t="s">
        <v>940</v>
      </c>
      <c r="C59" s="8"/>
      <c r="D59" s="8"/>
      <c r="E59" s="8"/>
      <c r="F59" s="8"/>
      <c r="G59" s="8"/>
      <c r="H59" s="8"/>
      <c r="I59" s="89"/>
      <c r="J59" s="89"/>
      <c r="K59" s="360"/>
      <c r="M59" s="8"/>
      <c r="N59" s="8"/>
      <c r="O59" s="8"/>
      <c r="P59" s="8"/>
      <c r="Q59" s="8"/>
      <c r="R59" s="8"/>
      <c r="S59" s="8"/>
      <c r="T59" s="8"/>
      <c r="U59" s="8"/>
      <c r="V59" s="8"/>
      <c r="W59" s="41"/>
    </row>
    <row r="60" spans="1:23" ht="33.75">
      <c r="A60" s="19" t="s">
        <v>126</v>
      </c>
      <c r="B60" s="170" t="s">
        <v>127</v>
      </c>
      <c r="C60" s="170" t="s">
        <v>128</v>
      </c>
      <c r="D60" s="170" t="s">
        <v>129</v>
      </c>
      <c r="E60" s="170" t="s">
        <v>130</v>
      </c>
      <c r="F60" s="170" t="s">
        <v>131</v>
      </c>
      <c r="G60" s="170" t="s">
        <v>132</v>
      </c>
      <c r="H60" s="170" t="s">
        <v>133</v>
      </c>
      <c r="I60" s="185" t="s">
        <v>134</v>
      </c>
      <c r="J60" s="183" t="s">
        <v>135</v>
      </c>
      <c r="K60" s="354" t="s">
        <v>136</v>
      </c>
      <c r="L60" s="811" t="s">
        <v>293</v>
      </c>
      <c r="M60" s="171" t="s">
        <v>211</v>
      </c>
      <c r="N60" s="170" t="s">
        <v>137</v>
      </c>
      <c r="O60" s="170" t="s">
        <v>138</v>
      </c>
      <c r="P60" s="170" t="s">
        <v>139</v>
      </c>
      <c r="Q60" s="170" t="s">
        <v>140</v>
      </c>
      <c r="R60" s="170" t="s">
        <v>141</v>
      </c>
      <c r="S60" s="170" t="s">
        <v>142</v>
      </c>
      <c r="T60" s="171" t="s">
        <v>143</v>
      </c>
      <c r="U60" s="170" t="s">
        <v>144</v>
      </c>
      <c r="V60" s="170" t="s">
        <v>145</v>
      </c>
      <c r="W60" s="186" t="s">
        <v>146</v>
      </c>
    </row>
    <row r="61" spans="1:23" ht="36" customHeight="1">
      <c r="A61" s="19">
        <v>1</v>
      </c>
      <c r="B61" s="2">
        <v>21.02</v>
      </c>
      <c r="C61" s="3" t="s">
        <v>390</v>
      </c>
      <c r="D61" s="2" t="s">
        <v>411</v>
      </c>
      <c r="E61" s="7">
        <v>0.34375</v>
      </c>
      <c r="F61" s="7">
        <v>0.875</v>
      </c>
      <c r="G61" s="2">
        <v>12.75</v>
      </c>
      <c r="H61" s="2">
        <v>9.5</v>
      </c>
      <c r="I61" s="85">
        <v>37</v>
      </c>
      <c r="J61" s="79">
        <f>SUM(J60)+I61</f>
        <v>37</v>
      </c>
      <c r="K61" s="367">
        <f>SUM(J61/A61)</f>
        <v>37</v>
      </c>
      <c r="L61" s="775">
        <f>SUM(I61/H61)</f>
        <v>3.8947368421052633</v>
      </c>
      <c r="M61" s="61" t="s">
        <v>457</v>
      </c>
      <c r="N61" s="2" t="s">
        <v>391</v>
      </c>
      <c r="O61" s="3" t="s">
        <v>392</v>
      </c>
      <c r="P61" s="3" t="s">
        <v>439</v>
      </c>
      <c r="Q61" s="44" t="s">
        <v>393</v>
      </c>
      <c r="R61" s="3" t="s">
        <v>394</v>
      </c>
      <c r="S61" s="3" t="s">
        <v>395</v>
      </c>
      <c r="T61" s="5" t="s">
        <v>24</v>
      </c>
      <c r="U61" s="3" t="s">
        <v>396</v>
      </c>
      <c r="V61" s="3" t="s">
        <v>531</v>
      </c>
      <c r="W61" s="33" t="s">
        <v>397</v>
      </c>
    </row>
    <row r="62" spans="1:23" ht="36" customHeight="1">
      <c r="A62" s="19">
        <v>2</v>
      </c>
      <c r="B62" s="2">
        <v>22.02</v>
      </c>
      <c r="C62" s="3"/>
      <c r="D62" s="2" t="s">
        <v>398</v>
      </c>
      <c r="E62" s="7">
        <v>0.30208333333333337</v>
      </c>
      <c r="F62" s="7">
        <v>0.8541666666666667</v>
      </c>
      <c r="G62" s="2">
        <v>13.25</v>
      </c>
      <c r="H62" s="2">
        <v>10.25</v>
      </c>
      <c r="I62" s="85">
        <v>30</v>
      </c>
      <c r="J62" s="79">
        <f>SUM(J61)+I62</f>
        <v>67</v>
      </c>
      <c r="K62" s="367">
        <f>SUM(J62/A62)</f>
        <v>33.5</v>
      </c>
      <c r="L62" s="775">
        <f>SUM(I62/H62)</f>
        <v>2.926829268292683</v>
      </c>
      <c r="M62" s="61" t="s">
        <v>456</v>
      </c>
      <c r="N62" s="2" t="s">
        <v>399</v>
      </c>
      <c r="O62" s="3" t="s">
        <v>400</v>
      </c>
      <c r="P62" s="3" t="s">
        <v>407</v>
      </c>
      <c r="Q62" s="44" t="s">
        <v>401</v>
      </c>
      <c r="R62" s="3" t="s">
        <v>402</v>
      </c>
      <c r="S62" s="3" t="s">
        <v>403</v>
      </c>
      <c r="T62" s="5" t="s">
        <v>24</v>
      </c>
      <c r="U62" s="3"/>
      <c r="V62" s="3" t="s">
        <v>404</v>
      </c>
      <c r="W62" s="33" t="s">
        <v>405</v>
      </c>
    </row>
    <row r="63" spans="1:23" ht="36" customHeight="1">
      <c r="A63" s="19">
        <v>3</v>
      </c>
      <c r="B63" s="2">
        <v>23.02</v>
      </c>
      <c r="C63" s="3"/>
      <c r="D63" s="2" t="s">
        <v>406</v>
      </c>
      <c r="E63" s="7">
        <v>0.3125</v>
      </c>
      <c r="F63" s="421">
        <v>0.8958333333333334</v>
      </c>
      <c r="G63" s="423">
        <v>14</v>
      </c>
      <c r="H63" s="423">
        <v>12.75</v>
      </c>
      <c r="I63" s="85">
        <v>42</v>
      </c>
      <c r="J63" s="79">
        <f>SUM(J62)+I63</f>
        <v>109</v>
      </c>
      <c r="K63" s="367">
        <f>SUM(J63/A63)</f>
        <v>36.333333333333336</v>
      </c>
      <c r="L63" s="775">
        <f>SUM(I63/H63)</f>
        <v>3.2941176470588234</v>
      </c>
      <c r="M63" s="61" t="s">
        <v>455</v>
      </c>
      <c r="N63" s="3" t="s">
        <v>408</v>
      </c>
      <c r="O63" s="3" t="s">
        <v>492</v>
      </c>
      <c r="P63" s="3" t="s">
        <v>441</v>
      </c>
      <c r="Q63" s="44" t="s">
        <v>496</v>
      </c>
      <c r="R63" s="3" t="s">
        <v>409</v>
      </c>
      <c r="S63" s="3" t="s">
        <v>545</v>
      </c>
      <c r="T63" s="5" t="s">
        <v>484</v>
      </c>
      <c r="U63" s="3" t="s">
        <v>473</v>
      </c>
      <c r="V63" s="3" t="s">
        <v>532</v>
      </c>
      <c r="W63" s="33" t="s">
        <v>410</v>
      </c>
    </row>
    <row r="64" spans="1:23" ht="36" customHeight="1">
      <c r="A64" s="19">
        <v>4</v>
      </c>
      <c r="B64" s="2">
        <v>24.02</v>
      </c>
      <c r="C64" s="3"/>
      <c r="D64" s="2" t="s">
        <v>412</v>
      </c>
      <c r="E64" s="7">
        <v>0.3854166666666667</v>
      </c>
      <c r="F64" s="7">
        <v>0.8020833333333333</v>
      </c>
      <c r="G64" s="2">
        <v>10</v>
      </c>
      <c r="H64" s="2">
        <v>8</v>
      </c>
      <c r="I64" s="85">
        <v>31</v>
      </c>
      <c r="J64" s="79">
        <f>SUM(J63)+I64</f>
        <v>140</v>
      </c>
      <c r="K64" s="367">
        <f>SUM(J64/A64)</f>
        <v>35</v>
      </c>
      <c r="L64" s="775">
        <f>SUM(I64/H64)</f>
        <v>3.875</v>
      </c>
      <c r="M64" s="61" t="s">
        <v>454</v>
      </c>
      <c r="N64" s="2" t="s">
        <v>413</v>
      </c>
      <c r="O64" s="3" t="s">
        <v>491</v>
      </c>
      <c r="P64" s="3" t="s">
        <v>442</v>
      </c>
      <c r="Q64" s="44" t="s">
        <v>414</v>
      </c>
      <c r="R64" s="3" t="s">
        <v>415</v>
      </c>
      <c r="S64" s="3" t="s">
        <v>546</v>
      </c>
      <c r="T64" s="5" t="s">
        <v>24</v>
      </c>
      <c r="U64" s="5" t="s">
        <v>416</v>
      </c>
      <c r="V64" s="3"/>
      <c r="W64" s="33" t="s">
        <v>417</v>
      </c>
    </row>
    <row r="65" spans="1:23" ht="36" customHeight="1">
      <c r="A65" s="19">
        <v>5</v>
      </c>
      <c r="B65" s="2">
        <v>25.02</v>
      </c>
      <c r="C65" s="3"/>
      <c r="D65" s="2" t="s">
        <v>476</v>
      </c>
      <c r="E65" s="7">
        <v>0.3645833333333333</v>
      </c>
      <c r="F65" s="7">
        <v>0.8333333333333334</v>
      </c>
      <c r="G65" s="2">
        <v>11.25</v>
      </c>
      <c r="H65" s="2">
        <v>8.75</v>
      </c>
      <c r="I65" s="85">
        <v>32</v>
      </c>
      <c r="J65" s="79">
        <f>SUM(J64)+I65</f>
        <v>172</v>
      </c>
      <c r="K65" s="367">
        <f>SUM(J65/A65)</f>
        <v>34.4</v>
      </c>
      <c r="L65" s="775">
        <f>SUM(I65/H65)</f>
        <v>3.657142857142857</v>
      </c>
      <c r="M65" s="61" t="s">
        <v>453</v>
      </c>
      <c r="N65" s="2" t="s">
        <v>467</v>
      </c>
      <c r="O65" s="3" t="s">
        <v>468</v>
      </c>
      <c r="P65" s="3" t="s">
        <v>469</v>
      </c>
      <c r="Q65" s="44" t="s">
        <v>470</v>
      </c>
      <c r="R65" s="3" t="s">
        <v>471</v>
      </c>
      <c r="S65" s="3" t="s">
        <v>472</v>
      </c>
      <c r="T65" s="47" t="s">
        <v>24</v>
      </c>
      <c r="U65" s="3" t="s">
        <v>485</v>
      </c>
      <c r="V65" s="61" t="s">
        <v>474</v>
      </c>
      <c r="W65" s="33" t="s">
        <v>475</v>
      </c>
    </row>
    <row r="66" spans="1:23" ht="36" customHeight="1">
      <c r="A66" s="19">
        <v>6</v>
      </c>
      <c r="B66" s="2">
        <v>26.02</v>
      </c>
      <c r="C66" s="3"/>
      <c r="D66" s="2" t="s">
        <v>488</v>
      </c>
      <c r="E66" s="7">
        <v>0.35416666666666663</v>
      </c>
      <c r="F66" s="7">
        <v>0.8125</v>
      </c>
      <c r="G66" s="2">
        <v>11</v>
      </c>
      <c r="H66" s="2">
        <v>8.25</v>
      </c>
      <c r="I66" s="424">
        <v>45</v>
      </c>
      <c r="J66" s="79">
        <f>SUM(J65)+I66</f>
        <v>217</v>
      </c>
      <c r="K66" s="367">
        <f>SUM(J66/A66)</f>
        <v>36.166666666666664</v>
      </c>
      <c r="L66" s="775">
        <f>SUM(I66/H66)</f>
        <v>5.454545454545454</v>
      </c>
      <c r="M66" s="61" t="s">
        <v>477</v>
      </c>
      <c r="N66" s="2" t="s">
        <v>478</v>
      </c>
      <c r="O66" s="3" t="s">
        <v>479</v>
      </c>
      <c r="P66" s="3" t="s">
        <v>480</v>
      </c>
      <c r="Q66" s="44" t="s">
        <v>481</v>
      </c>
      <c r="R66" s="3" t="s">
        <v>482</v>
      </c>
      <c r="S66" s="3" t="s">
        <v>544</v>
      </c>
      <c r="T66" s="5" t="s">
        <v>484</v>
      </c>
      <c r="U66" s="63"/>
      <c r="V66" s="3" t="s">
        <v>499</v>
      </c>
      <c r="W66" s="33"/>
    </row>
    <row r="67" spans="1:23" ht="36" customHeight="1">
      <c r="A67" s="19">
        <v>7</v>
      </c>
      <c r="B67" s="2">
        <v>27.02</v>
      </c>
      <c r="C67" s="3"/>
      <c r="D67" s="2" t="s">
        <v>509</v>
      </c>
      <c r="E67" s="7">
        <v>0.3333333333333333</v>
      </c>
      <c r="F67" s="7">
        <v>0.75</v>
      </c>
      <c r="G67" s="2">
        <v>10</v>
      </c>
      <c r="H67" s="2">
        <v>8.25</v>
      </c>
      <c r="I67" s="85">
        <v>32</v>
      </c>
      <c r="J67" s="79">
        <f>SUM(J66)+I67</f>
        <v>249</v>
      </c>
      <c r="K67" s="367">
        <f>SUM(J67/A67)</f>
        <v>35.57142857142857</v>
      </c>
      <c r="L67" s="775">
        <f>SUM(I67/H67)</f>
        <v>3.878787878787879</v>
      </c>
      <c r="M67" s="61" t="s">
        <v>508</v>
      </c>
      <c r="N67" s="2" t="s">
        <v>489</v>
      </c>
      <c r="O67" s="3" t="s">
        <v>490</v>
      </c>
      <c r="P67" s="3" t="s">
        <v>494</v>
      </c>
      <c r="Q67" s="44" t="s">
        <v>495</v>
      </c>
      <c r="R67" s="3" t="s">
        <v>497</v>
      </c>
      <c r="S67" s="3" t="s">
        <v>498</v>
      </c>
      <c r="T67" s="5" t="s">
        <v>527</v>
      </c>
      <c r="U67" s="3" t="s">
        <v>516</v>
      </c>
      <c r="V67" s="3"/>
      <c r="W67" s="33" t="s">
        <v>500</v>
      </c>
    </row>
    <row r="68" spans="1:23" ht="36" customHeight="1">
      <c r="A68" s="19">
        <v>8</v>
      </c>
      <c r="B68" s="2">
        <v>28.02</v>
      </c>
      <c r="C68" s="3"/>
      <c r="D68" s="2" t="s">
        <v>510</v>
      </c>
      <c r="E68" s="7">
        <v>0.3333333333333333</v>
      </c>
      <c r="F68" s="7">
        <v>0.6145833333333334</v>
      </c>
      <c r="G68" s="2">
        <v>6.75</v>
      </c>
      <c r="H68" s="2">
        <v>5.5</v>
      </c>
      <c r="I68" s="85">
        <v>18</v>
      </c>
      <c r="J68" s="79">
        <f>SUM(J67)+I68</f>
        <v>267</v>
      </c>
      <c r="K68" s="367">
        <f>SUM(J68/A68)</f>
        <v>33.375</v>
      </c>
      <c r="L68" s="775">
        <f>SUM(I68/H68)</f>
        <v>3.272727272727273</v>
      </c>
      <c r="M68" s="61" t="s">
        <v>511</v>
      </c>
      <c r="N68" s="2" t="s">
        <v>512</v>
      </c>
      <c r="O68" s="3" t="s">
        <v>513</v>
      </c>
      <c r="P68" s="3" t="s">
        <v>530</v>
      </c>
      <c r="Q68" s="44" t="s">
        <v>514</v>
      </c>
      <c r="R68" s="3" t="s">
        <v>515</v>
      </c>
      <c r="S68" s="3" t="s">
        <v>542</v>
      </c>
      <c r="T68" s="5" t="s">
        <v>299</v>
      </c>
      <c r="U68" s="3" t="s">
        <v>518</v>
      </c>
      <c r="V68" s="3" t="s">
        <v>517</v>
      </c>
      <c r="W68" s="33" t="s">
        <v>533</v>
      </c>
    </row>
    <row r="69" spans="1:23" ht="36" customHeight="1">
      <c r="A69" s="19">
        <v>9</v>
      </c>
      <c r="B69" s="2">
        <v>1.03</v>
      </c>
      <c r="C69" s="3"/>
      <c r="D69" s="2" t="s">
        <v>519</v>
      </c>
      <c r="E69" s="7">
        <v>0.3229166666666667</v>
      </c>
      <c r="F69" s="7">
        <v>0.78125</v>
      </c>
      <c r="G69" s="2">
        <v>11</v>
      </c>
      <c r="H69" s="2">
        <v>7.75</v>
      </c>
      <c r="I69" s="85">
        <v>34</v>
      </c>
      <c r="J69" s="79">
        <f>SUM(J68)+I69</f>
        <v>301</v>
      </c>
      <c r="K69" s="367">
        <f>SUM(J69/A69)</f>
        <v>33.44444444444444</v>
      </c>
      <c r="L69" s="775">
        <f>SUM(I69/H69)</f>
        <v>4.387096774193548</v>
      </c>
      <c r="M69" s="61" t="s">
        <v>520</v>
      </c>
      <c r="N69" s="2" t="s">
        <v>521</v>
      </c>
      <c r="O69" s="3" t="s">
        <v>522</v>
      </c>
      <c r="P69" s="3" t="s">
        <v>523</v>
      </c>
      <c r="Q69" s="44" t="s">
        <v>524</v>
      </c>
      <c r="R69" s="3" t="s">
        <v>525</v>
      </c>
      <c r="S69" s="3" t="s">
        <v>543</v>
      </c>
      <c r="T69" s="5" t="s">
        <v>526</v>
      </c>
      <c r="U69" s="3" t="s">
        <v>528</v>
      </c>
      <c r="V69" s="3"/>
      <c r="W69" s="33" t="s">
        <v>529</v>
      </c>
    </row>
    <row r="70" spans="1:23" ht="36" customHeight="1">
      <c r="A70" s="19">
        <v>10</v>
      </c>
      <c r="B70" s="2">
        <v>2.03</v>
      </c>
      <c r="C70" s="3"/>
      <c r="D70" s="2" t="s">
        <v>534</v>
      </c>
      <c r="E70" s="7">
        <v>0.30208333333333337</v>
      </c>
      <c r="F70" s="7">
        <v>0.7916666666666666</v>
      </c>
      <c r="G70" s="2">
        <v>11.75</v>
      </c>
      <c r="H70" s="2">
        <v>7.5</v>
      </c>
      <c r="I70" s="85">
        <v>28</v>
      </c>
      <c r="J70" s="79">
        <f>SUM(J69)+I70</f>
        <v>329</v>
      </c>
      <c r="K70" s="367">
        <f>SUM(J70/A70)</f>
        <v>32.9</v>
      </c>
      <c r="L70" s="775">
        <f>SUM(I70/H70)</f>
        <v>3.7333333333333334</v>
      </c>
      <c r="M70" s="61" t="s">
        <v>714</v>
      </c>
      <c r="N70" s="2" t="s">
        <v>536</v>
      </c>
      <c r="O70" s="3" t="s">
        <v>537</v>
      </c>
      <c r="P70" s="3" t="s">
        <v>538</v>
      </c>
      <c r="Q70" s="44" t="s">
        <v>539</v>
      </c>
      <c r="R70" s="3" t="s">
        <v>540</v>
      </c>
      <c r="S70" s="3" t="s">
        <v>541</v>
      </c>
      <c r="T70" s="47" t="s">
        <v>24</v>
      </c>
      <c r="U70" s="3"/>
      <c r="V70" s="3"/>
      <c r="W70" s="33" t="s">
        <v>550</v>
      </c>
    </row>
    <row r="71" spans="1:23" ht="36" customHeight="1">
      <c r="A71" s="19">
        <v>11</v>
      </c>
      <c r="B71" s="2">
        <v>3.03</v>
      </c>
      <c r="C71" s="3"/>
      <c r="D71" s="2" t="s">
        <v>555</v>
      </c>
      <c r="E71" s="7">
        <v>0.3229166666666667</v>
      </c>
      <c r="F71" s="7">
        <v>0.84375</v>
      </c>
      <c r="G71" s="2">
        <v>12.5</v>
      </c>
      <c r="H71" s="2">
        <v>8.75</v>
      </c>
      <c r="I71" s="85">
        <v>37</v>
      </c>
      <c r="J71" s="79">
        <f>SUM(J70)+I71</f>
        <v>366</v>
      </c>
      <c r="K71" s="367">
        <f>SUM(J71/A71)</f>
        <v>33.27272727272727</v>
      </c>
      <c r="L71" s="775">
        <f>SUM(I71/H71)</f>
        <v>4.228571428571429</v>
      </c>
      <c r="M71" s="61" t="s">
        <v>554</v>
      </c>
      <c r="N71" s="2" t="s">
        <v>556</v>
      </c>
      <c r="O71" s="3" t="s">
        <v>557</v>
      </c>
      <c r="P71" s="3" t="s">
        <v>558</v>
      </c>
      <c r="Q71" s="44" t="s">
        <v>559</v>
      </c>
      <c r="R71" s="3" t="s">
        <v>560</v>
      </c>
      <c r="S71" s="3" t="s">
        <v>561</v>
      </c>
      <c r="T71" s="5" t="s">
        <v>299</v>
      </c>
      <c r="U71" s="3" t="s">
        <v>562</v>
      </c>
      <c r="V71" s="3"/>
      <c r="W71" s="33" t="s">
        <v>563</v>
      </c>
    </row>
    <row r="72" spans="1:23" ht="36" customHeight="1">
      <c r="A72" s="19">
        <v>12</v>
      </c>
      <c r="B72" s="2">
        <v>4.03</v>
      </c>
      <c r="C72" s="3"/>
      <c r="D72" s="2" t="s">
        <v>565</v>
      </c>
      <c r="E72" s="421">
        <v>0.2916666666666667</v>
      </c>
      <c r="F72" s="7">
        <v>0.6041666666666667</v>
      </c>
      <c r="G72" s="2">
        <v>7.5</v>
      </c>
      <c r="H72" s="2">
        <v>6.75</v>
      </c>
      <c r="I72" s="85">
        <v>38</v>
      </c>
      <c r="J72" s="79">
        <f>SUM(J71)+I72</f>
        <v>404</v>
      </c>
      <c r="K72" s="367">
        <f>SUM(J72/A72)</f>
        <v>33.666666666666664</v>
      </c>
      <c r="L72" s="775">
        <f>SUM(I72/H72)</f>
        <v>5.62962962962963</v>
      </c>
      <c r="M72" s="61" t="s">
        <v>576</v>
      </c>
      <c r="N72" s="2" t="s">
        <v>567</v>
      </c>
      <c r="O72" s="3" t="s">
        <v>568</v>
      </c>
      <c r="P72" s="3" t="s">
        <v>569</v>
      </c>
      <c r="Q72" s="44" t="s">
        <v>570</v>
      </c>
      <c r="R72" s="3" t="s">
        <v>574</v>
      </c>
      <c r="S72" s="3" t="s">
        <v>572</v>
      </c>
      <c r="T72" s="3" t="s">
        <v>571</v>
      </c>
      <c r="U72" s="3"/>
      <c r="V72" s="3"/>
      <c r="W72" s="190" t="s">
        <v>600</v>
      </c>
    </row>
    <row r="73" spans="1:23" ht="36" customHeight="1">
      <c r="A73" s="19">
        <v>13</v>
      </c>
      <c r="B73" s="2">
        <v>5.03</v>
      </c>
      <c r="C73" s="3" t="s">
        <v>566</v>
      </c>
      <c r="D73" s="2"/>
      <c r="E73" s="7"/>
      <c r="F73" s="7"/>
      <c r="G73" s="2"/>
      <c r="H73" s="2"/>
      <c r="I73" s="85"/>
      <c r="J73" s="79">
        <f>SUM(J72)+I73</f>
        <v>404</v>
      </c>
      <c r="K73" s="367">
        <f>SUM(J73/A73)</f>
        <v>31.076923076923077</v>
      </c>
      <c r="L73" s="775"/>
      <c r="M73" s="61"/>
      <c r="N73" s="2"/>
      <c r="O73" s="3"/>
      <c r="P73" s="3"/>
      <c r="Q73" s="44"/>
      <c r="R73" s="3" t="s">
        <v>575</v>
      </c>
      <c r="S73" s="3" t="s">
        <v>573</v>
      </c>
      <c r="T73" s="3" t="s">
        <v>571</v>
      </c>
      <c r="U73" s="3"/>
      <c r="V73" s="3"/>
      <c r="W73" s="190" t="s">
        <v>601</v>
      </c>
    </row>
    <row r="74" spans="3:23" ht="13.5">
      <c r="C74" s="38"/>
      <c r="D74" s="38"/>
      <c r="E74" s="38"/>
      <c r="F74" s="39"/>
      <c r="G74" s="51">
        <f>SUM(G61:G73)</f>
        <v>131.75</v>
      </c>
      <c r="H74" s="53">
        <f>SUM(H61:H73)</f>
        <v>102</v>
      </c>
      <c r="I74" s="88"/>
      <c r="J74" s="88"/>
      <c r="K74" s="359"/>
      <c r="L74" s="775">
        <f>SUM(J73/H74)</f>
        <v>3.9607843137254903</v>
      </c>
      <c r="M74" s="38"/>
      <c r="N74" s="38"/>
      <c r="O74" s="38"/>
      <c r="P74" s="38"/>
      <c r="Q74" s="38"/>
      <c r="R74" s="38"/>
      <c r="S74" s="38"/>
      <c r="T74" s="38"/>
      <c r="U74" s="38"/>
      <c r="V74" s="38"/>
      <c r="W74" s="38"/>
    </row>
    <row r="75" spans="6:9" ht="13.5">
      <c r="F75" s="38"/>
      <c r="G75" s="52"/>
      <c r="H75" s="189">
        <f>SUM(H74/G74)</f>
        <v>0.7741935483870968</v>
      </c>
      <c r="I75" s="88"/>
    </row>
    <row r="76" spans="1:11" ht="13.5">
      <c r="A76" s="71">
        <f>SUM(A56+A73)</f>
        <v>45</v>
      </c>
      <c r="B76" s="71"/>
      <c r="C76" s="71"/>
      <c r="D76" s="71"/>
      <c r="E76" s="71"/>
      <c r="F76" s="71" t="s">
        <v>486</v>
      </c>
      <c r="G76" s="72">
        <f>SUM(G74+G56)</f>
        <v>398</v>
      </c>
      <c r="H76" s="72">
        <f>SUM(H74+H56)</f>
        <v>277.5</v>
      </c>
      <c r="I76" s="73"/>
      <c r="J76" s="73">
        <f>SUM(J73+J56)</f>
        <v>1464</v>
      </c>
      <c r="K76" s="364">
        <f>SUM(J76/A76)</f>
        <v>32.53333333333333</v>
      </c>
    </row>
    <row r="77" ht="13.5"/>
    <row r="78" ht="13.5"/>
    <row r="79" spans="1:23" ht="13.5">
      <c r="A79" s="18" t="s">
        <v>590</v>
      </c>
      <c r="B79" s="8" t="s">
        <v>941</v>
      </c>
      <c r="C79" s="8"/>
      <c r="D79" s="8"/>
      <c r="E79" s="8"/>
      <c r="F79" s="8"/>
      <c r="G79" s="8"/>
      <c r="H79" s="8"/>
      <c r="I79" s="89"/>
      <c r="J79" s="89"/>
      <c r="K79" s="360"/>
      <c r="L79" s="38"/>
      <c r="M79" s="8"/>
      <c r="N79" s="8"/>
      <c r="O79" s="8"/>
      <c r="P79" s="8"/>
      <c r="Q79" s="8"/>
      <c r="R79" s="8"/>
      <c r="S79" s="8"/>
      <c r="T79" s="8"/>
      <c r="U79" s="8"/>
      <c r="V79" s="8"/>
      <c r="W79" s="41"/>
    </row>
    <row r="80" spans="1:23" ht="34.5">
      <c r="A80" s="19" t="s">
        <v>126</v>
      </c>
      <c r="B80" s="170" t="s">
        <v>127</v>
      </c>
      <c r="C80" s="170" t="s">
        <v>128</v>
      </c>
      <c r="D80" s="170" t="s">
        <v>129</v>
      </c>
      <c r="E80" s="170" t="s">
        <v>130</v>
      </c>
      <c r="F80" s="170" t="s">
        <v>131</v>
      </c>
      <c r="G80" s="170" t="s">
        <v>132</v>
      </c>
      <c r="H80" s="170" t="s">
        <v>133</v>
      </c>
      <c r="I80" s="185" t="s">
        <v>134</v>
      </c>
      <c r="J80" s="183" t="s">
        <v>135</v>
      </c>
      <c r="K80" s="854" t="s">
        <v>136</v>
      </c>
      <c r="L80" s="863" t="s">
        <v>293</v>
      </c>
      <c r="M80" s="852" t="s">
        <v>211</v>
      </c>
      <c r="N80" s="170" t="s">
        <v>137</v>
      </c>
      <c r="O80" s="170" t="s">
        <v>138</v>
      </c>
      <c r="P80" s="170" t="s">
        <v>139</v>
      </c>
      <c r="Q80" s="170" t="s">
        <v>140</v>
      </c>
      <c r="R80" s="170" t="s">
        <v>141</v>
      </c>
      <c r="S80" s="170" t="s">
        <v>142</v>
      </c>
      <c r="T80" s="171" t="s">
        <v>143</v>
      </c>
      <c r="U80" s="170" t="s">
        <v>144</v>
      </c>
      <c r="V80" s="170" t="s">
        <v>145</v>
      </c>
      <c r="W80" s="186" t="s">
        <v>146</v>
      </c>
    </row>
    <row r="81" spans="1:23" ht="23.25">
      <c r="A81" s="19">
        <v>1</v>
      </c>
      <c r="B81" s="2">
        <v>6.03</v>
      </c>
      <c r="C81" s="3" t="s">
        <v>591</v>
      </c>
      <c r="D81" s="2" t="s">
        <v>621</v>
      </c>
      <c r="E81" s="7">
        <v>0.7083333333333334</v>
      </c>
      <c r="F81" s="7">
        <v>0.84375</v>
      </c>
      <c r="G81" s="2">
        <v>3.25</v>
      </c>
      <c r="H81" s="2">
        <v>3</v>
      </c>
      <c r="I81" s="85">
        <v>16</v>
      </c>
      <c r="J81" s="79">
        <f>SUM(J80)+I81</f>
        <v>16</v>
      </c>
      <c r="K81" s="367">
        <f>SUM(J81/A81)</f>
        <v>16</v>
      </c>
      <c r="L81" s="775">
        <f>SUM(I81/H81)</f>
        <v>5.333333333333333</v>
      </c>
      <c r="M81" s="61" t="s">
        <v>593</v>
      </c>
      <c r="N81" s="2" t="s">
        <v>594</v>
      </c>
      <c r="O81" s="3" t="s">
        <v>595</v>
      </c>
      <c r="P81" s="3" t="s">
        <v>596</v>
      </c>
      <c r="Q81" s="44" t="s">
        <v>649</v>
      </c>
      <c r="R81" s="3" t="s">
        <v>598</v>
      </c>
      <c r="S81" s="3" t="s">
        <v>599</v>
      </c>
      <c r="T81" s="47" t="s">
        <v>24</v>
      </c>
      <c r="U81" s="3"/>
      <c r="V81" s="3"/>
      <c r="W81" s="33" t="s">
        <v>602</v>
      </c>
    </row>
    <row r="82" spans="1:23" ht="23.25">
      <c r="A82" s="19">
        <v>2</v>
      </c>
      <c r="B82" s="2">
        <v>7.03</v>
      </c>
      <c r="C82" s="3"/>
      <c r="D82" s="2" t="s">
        <v>641</v>
      </c>
      <c r="E82" s="7">
        <v>0.3333333333333333</v>
      </c>
      <c r="F82" s="7">
        <v>0.8125</v>
      </c>
      <c r="G82" s="2">
        <v>11.5</v>
      </c>
      <c r="H82" s="2">
        <v>9</v>
      </c>
      <c r="I82" s="85">
        <v>51</v>
      </c>
      <c r="J82" s="79">
        <f>SUM(J81)+I82</f>
        <v>67</v>
      </c>
      <c r="K82" s="367">
        <f>SUM(J82/A82)</f>
        <v>33.5</v>
      </c>
      <c r="L82" s="775">
        <f>SUM(I82/H82)</f>
        <v>5.666666666666667</v>
      </c>
      <c r="M82" s="61" t="s">
        <v>622</v>
      </c>
      <c r="N82" s="2" t="s">
        <v>611</v>
      </c>
      <c r="O82" s="3" t="s">
        <v>612</v>
      </c>
      <c r="P82" s="3" t="s">
        <v>596</v>
      </c>
      <c r="Q82" s="44" t="s">
        <v>650</v>
      </c>
      <c r="R82" s="3" t="s">
        <v>629</v>
      </c>
      <c r="S82" s="3" t="s">
        <v>617</v>
      </c>
      <c r="T82" s="5" t="s">
        <v>615</v>
      </c>
      <c r="U82" s="3"/>
      <c r="V82" s="3"/>
      <c r="W82" s="33" t="s">
        <v>618</v>
      </c>
    </row>
    <row r="83" spans="1:23" ht="34.5">
      <c r="A83" s="19">
        <v>3</v>
      </c>
      <c r="B83" s="2">
        <v>8.03</v>
      </c>
      <c r="C83" s="3"/>
      <c r="D83" s="2" t="s">
        <v>642</v>
      </c>
      <c r="E83" s="7">
        <v>0.34375</v>
      </c>
      <c r="F83" s="7">
        <v>0.8125</v>
      </c>
      <c r="G83" s="2">
        <v>11.25</v>
      </c>
      <c r="H83" s="2">
        <v>9</v>
      </c>
      <c r="I83" s="85">
        <v>50</v>
      </c>
      <c r="J83" s="79">
        <f>SUM(J82)+I83</f>
        <v>117</v>
      </c>
      <c r="K83" s="367">
        <f>SUM(J83/A83)</f>
        <v>39</v>
      </c>
      <c r="L83" s="775">
        <f>SUM(I83/H83)</f>
        <v>5.555555555555555</v>
      </c>
      <c r="M83" s="61" t="s">
        <v>624</v>
      </c>
      <c r="N83" s="2" t="s">
        <v>625</v>
      </c>
      <c r="O83" s="3" t="s">
        <v>626</v>
      </c>
      <c r="P83" s="3" t="s">
        <v>596</v>
      </c>
      <c r="Q83" s="44" t="s">
        <v>651</v>
      </c>
      <c r="R83" s="3" t="s">
        <v>630</v>
      </c>
      <c r="S83" s="3" t="s">
        <v>631</v>
      </c>
      <c r="T83" s="5" t="s">
        <v>632</v>
      </c>
      <c r="U83" s="3"/>
      <c r="V83" s="3"/>
      <c r="W83" s="33" t="s">
        <v>636</v>
      </c>
    </row>
    <row r="84" spans="1:23" ht="46.5">
      <c r="A84" s="19">
        <v>4</v>
      </c>
      <c r="B84" s="2">
        <v>9.03</v>
      </c>
      <c r="C84" s="3"/>
      <c r="D84" s="3" t="s">
        <v>643</v>
      </c>
      <c r="E84" s="7">
        <v>0.3854166666666667</v>
      </c>
      <c r="F84" s="7">
        <v>0.8125</v>
      </c>
      <c r="G84" s="2">
        <v>10.25</v>
      </c>
      <c r="H84" s="2">
        <v>8</v>
      </c>
      <c r="I84" s="85">
        <v>43</v>
      </c>
      <c r="J84" s="79">
        <f>SUM(J83)+I84</f>
        <v>160</v>
      </c>
      <c r="K84" s="367">
        <f>SUM(J84/A84)</f>
        <v>40</v>
      </c>
      <c r="L84" s="775">
        <f>SUM(I84/H84)</f>
        <v>5.375</v>
      </c>
      <c r="M84" s="855" t="s">
        <v>646</v>
      </c>
      <c r="N84" s="2" t="s">
        <v>647</v>
      </c>
      <c r="O84" s="3" t="s">
        <v>648</v>
      </c>
      <c r="P84" s="3" t="s">
        <v>596</v>
      </c>
      <c r="Q84" s="44" t="s">
        <v>652</v>
      </c>
      <c r="R84" s="3" t="s">
        <v>297</v>
      </c>
      <c r="S84" s="3" t="s">
        <v>653</v>
      </c>
      <c r="T84" s="47" t="s">
        <v>24</v>
      </c>
      <c r="U84" s="3"/>
      <c r="V84" s="3"/>
      <c r="W84" s="33" t="s">
        <v>654</v>
      </c>
    </row>
    <row r="85" spans="1:23" ht="34.5">
      <c r="A85" s="19">
        <v>5</v>
      </c>
      <c r="B85" s="2">
        <v>10.03</v>
      </c>
      <c r="C85" s="3"/>
      <c r="D85" s="2" t="s">
        <v>656</v>
      </c>
      <c r="E85" s="417">
        <v>0.3229166666666667</v>
      </c>
      <c r="F85" s="7">
        <v>0.7708333333333334</v>
      </c>
      <c r="G85" s="2">
        <v>10.75</v>
      </c>
      <c r="H85" s="2">
        <v>7.25</v>
      </c>
      <c r="I85" s="85">
        <v>40</v>
      </c>
      <c r="J85" s="79">
        <f>SUM(J84)+I85</f>
        <v>200</v>
      </c>
      <c r="K85" s="367">
        <f>SUM(J85/A85)</f>
        <v>40</v>
      </c>
      <c r="L85" s="775">
        <f>SUM(I85/H85)</f>
        <v>5.517241379310345</v>
      </c>
      <c r="M85" s="61" t="s">
        <v>657</v>
      </c>
      <c r="N85" s="2" t="s">
        <v>658</v>
      </c>
      <c r="O85" s="3" t="s">
        <v>659</v>
      </c>
      <c r="P85" s="3" t="s">
        <v>596</v>
      </c>
      <c r="Q85" s="44" t="s">
        <v>660</v>
      </c>
      <c r="R85" s="3" t="s">
        <v>661</v>
      </c>
      <c r="S85" s="3" t="s">
        <v>662</v>
      </c>
      <c r="T85" s="5" t="s">
        <v>663</v>
      </c>
      <c r="U85" s="3" t="s">
        <v>711</v>
      </c>
      <c r="V85" s="3" t="s">
        <v>665</v>
      </c>
      <c r="W85" s="33" t="s">
        <v>666</v>
      </c>
    </row>
    <row r="86" spans="1:23" ht="46.5">
      <c r="A86" s="19">
        <v>6</v>
      </c>
      <c r="B86" s="2">
        <v>11.03</v>
      </c>
      <c r="C86" s="3"/>
      <c r="D86" s="2" t="s">
        <v>668</v>
      </c>
      <c r="E86" s="421">
        <v>0.3229166666666667</v>
      </c>
      <c r="F86" s="7">
        <v>0.5520833333333333</v>
      </c>
      <c r="G86" s="2">
        <v>5.5</v>
      </c>
      <c r="H86" s="2">
        <v>3.5</v>
      </c>
      <c r="I86" s="85">
        <v>19</v>
      </c>
      <c r="J86" s="79">
        <f>SUM(J85)+I86</f>
        <v>219</v>
      </c>
      <c r="K86" s="367">
        <f>SUM(J86/A86)</f>
        <v>36.5</v>
      </c>
      <c r="L86" s="775">
        <f>SUM(I86/H86)</f>
        <v>5.428571428571429</v>
      </c>
      <c r="M86" s="61" t="s">
        <v>671</v>
      </c>
      <c r="N86" s="2" t="s">
        <v>672</v>
      </c>
      <c r="O86" s="3" t="s">
        <v>673</v>
      </c>
      <c r="P86" s="3" t="s">
        <v>596</v>
      </c>
      <c r="Q86" s="44" t="s">
        <v>674</v>
      </c>
      <c r="R86" s="3" t="s">
        <v>675</v>
      </c>
      <c r="S86" s="3" t="s">
        <v>676</v>
      </c>
      <c r="T86" s="47" t="s">
        <v>24</v>
      </c>
      <c r="U86" s="3"/>
      <c r="V86" s="3" t="s">
        <v>677</v>
      </c>
      <c r="W86" s="33" t="s">
        <v>679</v>
      </c>
    </row>
    <row r="87" spans="1:23" ht="23.25">
      <c r="A87" s="19">
        <v>7</v>
      </c>
      <c r="B87" s="2">
        <v>12.03</v>
      </c>
      <c r="C87" s="3"/>
      <c r="D87" s="2" t="s">
        <v>680</v>
      </c>
      <c r="E87" s="7">
        <v>0.3333333333333333</v>
      </c>
      <c r="F87" s="7">
        <v>0.5</v>
      </c>
      <c r="G87" s="2">
        <v>4</v>
      </c>
      <c r="H87" s="2">
        <v>3.75</v>
      </c>
      <c r="I87" s="85">
        <v>21</v>
      </c>
      <c r="J87" s="79">
        <f>SUM(J86)+I87</f>
        <v>240</v>
      </c>
      <c r="K87" s="367">
        <f>SUM(J87/A87)</f>
        <v>34.285714285714285</v>
      </c>
      <c r="L87" s="775">
        <f>SUM(I87/H87)</f>
        <v>5.6</v>
      </c>
      <c r="M87" s="61" t="s">
        <v>691</v>
      </c>
      <c r="N87" s="2" t="s">
        <v>681</v>
      </c>
      <c r="O87" s="3" t="s">
        <v>682</v>
      </c>
      <c r="P87" s="3" t="s">
        <v>596</v>
      </c>
      <c r="Q87" s="44" t="s">
        <v>683</v>
      </c>
      <c r="R87" s="3" t="s">
        <v>684</v>
      </c>
      <c r="S87" s="3" t="s">
        <v>685</v>
      </c>
      <c r="T87" s="5" t="s">
        <v>632</v>
      </c>
      <c r="U87" s="3"/>
      <c r="V87" s="3" t="s">
        <v>686</v>
      </c>
      <c r="W87" s="33" t="s">
        <v>710</v>
      </c>
    </row>
    <row r="88" spans="1:23" ht="93">
      <c r="A88" s="19">
        <v>8</v>
      </c>
      <c r="B88" s="2">
        <v>13.03</v>
      </c>
      <c r="C88" s="3"/>
      <c r="D88" s="3" t="s">
        <v>699</v>
      </c>
      <c r="E88" s="7">
        <v>0.3854166666666667</v>
      </c>
      <c r="F88" s="7">
        <v>0.78125</v>
      </c>
      <c r="G88" s="2">
        <v>9.5</v>
      </c>
      <c r="H88" s="2">
        <v>7</v>
      </c>
      <c r="I88" s="85">
        <v>22</v>
      </c>
      <c r="J88" s="79">
        <f>SUM(J87)+I88</f>
        <v>262</v>
      </c>
      <c r="K88" s="367">
        <f>SUM(J88/A88)</f>
        <v>32.75</v>
      </c>
      <c r="L88" s="775">
        <f>SUM(I88/H88)</f>
        <v>3.142857142857143</v>
      </c>
      <c r="M88" s="61" t="s">
        <v>698</v>
      </c>
      <c r="N88" s="2" t="s">
        <v>700</v>
      </c>
      <c r="O88" s="3" t="s">
        <v>702</v>
      </c>
      <c r="P88" s="3" t="s">
        <v>705</v>
      </c>
      <c r="Q88" s="44" t="s">
        <v>704</v>
      </c>
      <c r="R88" s="3" t="s">
        <v>706</v>
      </c>
      <c r="S88" s="3" t="s">
        <v>707</v>
      </c>
      <c r="T88" s="3" t="s">
        <v>199</v>
      </c>
      <c r="U88" s="3" t="s">
        <v>708</v>
      </c>
      <c r="V88" s="3"/>
      <c r="W88" s="33" t="s">
        <v>722</v>
      </c>
    </row>
    <row r="89" spans="1:23" ht="69.75">
      <c r="A89" s="19">
        <v>9</v>
      </c>
      <c r="B89" s="2">
        <v>14.03</v>
      </c>
      <c r="C89" s="3"/>
      <c r="D89" s="2" t="s">
        <v>712</v>
      </c>
      <c r="E89" s="421">
        <v>0.3229166666666667</v>
      </c>
      <c r="F89" s="7">
        <v>0.8020833333333333</v>
      </c>
      <c r="G89" s="2">
        <v>11.5</v>
      </c>
      <c r="H89" s="2">
        <v>8.75</v>
      </c>
      <c r="I89" s="85">
        <v>21</v>
      </c>
      <c r="J89" s="79">
        <f>SUM(J88)+I89</f>
        <v>283</v>
      </c>
      <c r="K89" s="367">
        <f>SUM(J89/A89)</f>
        <v>31.444444444444443</v>
      </c>
      <c r="L89" s="775">
        <f>SUM(I89/H89)</f>
        <v>2.4</v>
      </c>
      <c r="M89" s="61" t="s">
        <v>713</v>
      </c>
      <c r="N89" s="3" t="s">
        <v>733</v>
      </c>
      <c r="O89" s="3" t="s">
        <v>734</v>
      </c>
      <c r="P89" s="3" t="s">
        <v>717</v>
      </c>
      <c r="Q89" s="44" t="s">
        <v>718</v>
      </c>
      <c r="R89" s="3" t="s">
        <v>719</v>
      </c>
      <c r="S89" s="3" t="s">
        <v>720</v>
      </c>
      <c r="T89" s="3" t="s">
        <v>199</v>
      </c>
      <c r="U89" s="3"/>
      <c r="V89" s="3"/>
      <c r="W89" s="33" t="s">
        <v>729</v>
      </c>
    </row>
    <row r="90" spans="1:23" ht="34.5">
      <c r="A90" s="19">
        <v>10</v>
      </c>
      <c r="B90" s="2">
        <v>15.03</v>
      </c>
      <c r="C90" s="3"/>
      <c r="D90" s="2" t="s">
        <v>730</v>
      </c>
      <c r="E90" s="7">
        <v>0.35416666666666663</v>
      </c>
      <c r="F90" s="7">
        <v>0.8020833333333333</v>
      </c>
      <c r="G90" s="2">
        <v>10.75</v>
      </c>
      <c r="H90" s="2">
        <v>8.5</v>
      </c>
      <c r="I90" s="85">
        <v>48</v>
      </c>
      <c r="J90" s="79">
        <f>SUM(J89)+I90</f>
        <v>331</v>
      </c>
      <c r="K90" s="367">
        <f>SUM(J90/A90)</f>
        <v>33.1</v>
      </c>
      <c r="L90" s="775">
        <f>SUM(I90/H90)</f>
        <v>5.647058823529412</v>
      </c>
      <c r="M90" s="61" t="s">
        <v>752</v>
      </c>
      <c r="N90" s="2" t="s">
        <v>732</v>
      </c>
      <c r="O90" s="3" t="s">
        <v>735</v>
      </c>
      <c r="P90" s="3" t="s">
        <v>736</v>
      </c>
      <c r="Q90" s="44" t="s">
        <v>737</v>
      </c>
      <c r="R90" s="3" t="s">
        <v>738</v>
      </c>
      <c r="S90" s="3" t="s">
        <v>739</v>
      </c>
      <c r="T90" s="5" t="s">
        <v>740</v>
      </c>
      <c r="U90" s="3"/>
      <c r="V90" s="3" t="s">
        <v>741</v>
      </c>
      <c r="W90" s="33" t="s">
        <v>742</v>
      </c>
    </row>
    <row r="91" spans="1:23" ht="34.5">
      <c r="A91" s="19">
        <v>11</v>
      </c>
      <c r="B91" s="2">
        <v>16.03</v>
      </c>
      <c r="C91" s="3" t="s">
        <v>745</v>
      </c>
      <c r="D91" s="2"/>
      <c r="E91" s="7"/>
      <c r="F91" s="7"/>
      <c r="G91" s="2"/>
      <c r="H91" s="2"/>
      <c r="I91" s="85"/>
      <c r="J91" s="79">
        <f>SUM(J90)+I91</f>
        <v>331</v>
      </c>
      <c r="K91" s="367">
        <f>SUM(J91/A91)</f>
        <v>30.09090909090909</v>
      </c>
      <c r="L91" s="775"/>
      <c r="M91" s="61"/>
      <c r="N91" s="2"/>
      <c r="O91" s="3"/>
      <c r="P91" s="3"/>
      <c r="Q91" s="44"/>
      <c r="R91" s="3"/>
      <c r="S91" s="3"/>
      <c r="T91" s="5" t="s">
        <v>759</v>
      </c>
      <c r="U91" s="3" t="s">
        <v>762</v>
      </c>
      <c r="V91" s="3"/>
      <c r="W91" s="33" t="s">
        <v>763</v>
      </c>
    </row>
    <row r="92" spans="1:23" ht="46.5">
      <c r="A92" s="19">
        <v>12</v>
      </c>
      <c r="B92" s="2">
        <v>17.03</v>
      </c>
      <c r="C92" s="3"/>
      <c r="D92" s="2" t="s">
        <v>748</v>
      </c>
      <c r="E92" s="7">
        <v>0.5833333333333334</v>
      </c>
      <c r="F92" s="7">
        <v>0.8229166666666666</v>
      </c>
      <c r="G92" s="2">
        <v>5.75</v>
      </c>
      <c r="H92" s="2">
        <v>5</v>
      </c>
      <c r="I92" s="85">
        <v>30</v>
      </c>
      <c r="J92" s="79">
        <f>SUM(J91)+I92</f>
        <v>361</v>
      </c>
      <c r="K92" s="367">
        <f>SUM(J92/A92)</f>
        <v>30.083333333333332</v>
      </c>
      <c r="L92" s="775">
        <f>SUM(I92/H92)</f>
        <v>6</v>
      </c>
      <c r="M92" s="61" t="s">
        <v>751</v>
      </c>
      <c r="N92" s="3" t="s">
        <v>782</v>
      </c>
      <c r="O92" s="3" t="s">
        <v>754</v>
      </c>
      <c r="P92" s="3" t="s">
        <v>755</v>
      </c>
      <c r="Q92" s="44" t="s">
        <v>756</v>
      </c>
      <c r="R92" s="3" t="s">
        <v>757</v>
      </c>
      <c r="S92" s="3" t="s">
        <v>758</v>
      </c>
      <c r="T92" s="47" t="s">
        <v>24</v>
      </c>
      <c r="U92" s="3"/>
      <c r="V92" s="3"/>
      <c r="W92" s="33" t="s">
        <v>786</v>
      </c>
    </row>
    <row r="93" spans="1:23" ht="46.5">
      <c r="A93" s="19">
        <v>13</v>
      </c>
      <c r="B93" s="2">
        <v>18.03</v>
      </c>
      <c r="C93" s="3"/>
      <c r="D93" s="2" t="s">
        <v>770</v>
      </c>
      <c r="E93" s="7">
        <v>0.3645833333333333</v>
      </c>
      <c r="F93" s="421">
        <v>0.8854166666666666</v>
      </c>
      <c r="G93" s="423">
        <v>12.5</v>
      </c>
      <c r="H93" s="423">
        <v>9.5</v>
      </c>
      <c r="I93" s="424">
        <v>60</v>
      </c>
      <c r="J93" s="79">
        <f>SUM(J92)+I93</f>
        <v>421</v>
      </c>
      <c r="K93" s="367">
        <f>SUM(J93/A93)</f>
        <v>32.38461538461539</v>
      </c>
      <c r="L93" s="775">
        <f>SUM(I93/H93)</f>
        <v>6.315789473684211</v>
      </c>
      <c r="M93" s="61" t="s">
        <v>787</v>
      </c>
      <c r="N93" s="3" t="s">
        <v>784</v>
      </c>
      <c r="O93" s="3" t="s">
        <v>773</v>
      </c>
      <c r="P93" s="3" t="s">
        <v>774</v>
      </c>
      <c r="Q93" s="44" t="s">
        <v>756</v>
      </c>
      <c r="R93" s="3" t="s">
        <v>775</v>
      </c>
      <c r="S93" s="3" t="s">
        <v>776</v>
      </c>
      <c r="T93" s="5" t="s">
        <v>615</v>
      </c>
      <c r="U93" s="3"/>
      <c r="V93" s="3" t="s">
        <v>777</v>
      </c>
      <c r="W93" s="33" t="s">
        <v>780</v>
      </c>
    </row>
    <row r="94" spans="1:23" ht="34.5">
      <c r="A94" s="19">
        <v>14</v>
      </c>
      <c r="B94" s="2">
        <v>19.03</v>
      </c>
      <c r="C94" s="3"/>
      <c r="D94" s="2" t="s">
        <v>798</v>
      </c>
      <c r="E94" s="7">
        <v>0.3854166666666667</v>
      </c>
      <c r="F94" s="7">
        <v>0.8020833333333333</v>
      </c>
      <c r="G94" s="2">
        <v>10</v>
      </c>
      <c r="H94" s="2">
        <v>8</v>
      </c>
      <c r="I94" s="85">
        <v>47</v>
      </c>
      <c r="J94" s="79">
        <f>SUM(J93)+I94</f>
        <v>468</v>
      </c>
      <c r="K94" s="367">
        <f>SUM(J94/A94)</f>
        <v>33.42857142857143</v>
      </c>
      <c r="L94" s="775">
        <f>SUM(I94/H94)</f>
        <v>5.875</v>
      </c>
      <c r="M94" s="61" t="s">
        <v>788</v>
      </c>
      <c r="N94" s="3" t="s">
        <v>782</v>
      </c>
      <c r="O94" s="3" t="s">
        <v>792</v>
      </c>
      <c r="P94" s="3" t="s">
        <v>793</v>
      </c>
      <c r="Q94" s="44" t="s">
        <v>756</v>
      </c>
      <c r="R94" s="3" t="s">
        <v>794</v>
      </c>
      <c r="S94" s="3" t="s">
        <v>796</v>
      </c>
      <c r="T94" s="47" t="s">
        <v>24</v>
      </c>
      <c r="U94" s="3" t="s">
        <v>820</v>
      </c>
      <c r="V94" s="3" t="s">
        <v>797</v>
      </c>
      <c r="W94" s="33"/>
    </row>
    <row r="95" spans="1:23" ht="46.5">
      <c r="A95" s="19">
        <v>15</v>
      </c>
      <c r="B95" s="2">
        <v>20.03</v>
      </c>
      <c r="C95" s="3"/>
      <c r="D95" s="3" t="s">
        <v>870</v>
      </c>
      <c r="E95" s="7">
        <v>0.3645833333333333</v>
      </c>
      <c r="F95" s="7">
        <v>0.78125</v>
      </c>
      <c r="G95" s="2">
        <v>10</v>
      </c>
      <c r="H95" s="2">
        <v>7.25</v>
      </c>
      <c r="I95" s="85">
        <v>43</v>
      </c>
      <c r="J95" s="79">
        <f>SUM(J94)+I95</f>
        <v>511</v>
      </c>
      <c r="K95" s="367">
        <f>SUM(J95/A95)</f>
        <v>34.06666666666667</v>
      </c>
      <c r="L95" s="775">
        <f>SUM(I95/H95)</f>
        <v>5.931034482758621</v>
      </c>
      <c r="M95" s="61" t="s">
        <v>915</v>
      </c>
      <c r="N95" s="3" t="s">
        <v>801</v>
      </c>
      <c r="O95" s="3" t="s">
        <v>802</v>
      </c>
      <c r="P95" s="3" t="s">
        <v>803</v>
      </c>
      <c r="Q95" s="44" t="s">
        <v>756</v>
      </c>
      <c r="R95" s="3" t="s">
        <v>804</v>
      </c>
      <c r="S95" s="3" t="s">
        <v>707</v>
      </c>
      <c r="T95" s="5" t="s">
        <v>663</v>
      </c>
      <c r="U95" s="3" t="s">
        <v>819</v>
      </c>
      <c r="V95" s="3"/>
      <c r="W95" s="33" t="s">
        <v>805</v>
      </c>
    </row>
    <row r="96" spans="1:23" ht="57.75">
      <c r="A96" s="19">
        <v>16</v>
      </c>
      <c r="B96" s="2">
        <v>21.03</v>
      </c>
      <c r="C96" s="3"/>
      <c r="D96" s="3" t="s">
        <v>873</v>
      </c>
      <c r="E96" s="7">
        <v>0.3645833333333333</v>
      </c>
      <c r="F96" s="7">
        <v>0.6979166666666666</v>
      </c>
      <c r="G96" s="2">
        <v>8</v>
      </c>
      <c r="H96" s="2">
        <v>6.5</v>
      </c>
      <c r="I96" s="85">
        <v>35</v>
      </c>
      <c r="J96" s="79">
        <f>SUM(J95)+I96</f>
        <v>546</v>
      </c>
      <c r="K96" s="367">
        <f>SUM(J96/A96)</f>
        <v>34.125</v>
      </c>
      <c r="L96" s="775">
        <f>SUM(I96/H96)</f>
        <v>5.384615384615385</v>
      </c>
      <c r="M96" s="61" t="s">
        <v>810</v>
      </c>
      <c r="N96" s="2" t="s">
        <v>812</v>
      </c>
      <c r="O96" s="3" t="s">
        <v>813</v>
      </c>
      <c r="P96" s="3" t="s">
        <v>814</v>
      </c>
      <c r="Q96" s="44" t="s">
        <v>815</v>
      </c>
      <c r="R96" s="3" t="s">
        <v>816</v>
      </c>
      <c r="S96" s="3" t="s">
        <v>817</v>
      </c>
      <c r="T96" s="5" t="s">
        <v>880</v>
      </c>
      <c r="U96" s="3" t="s">
        <v>882</v>
      </c>
      <c r="V96" s="3"/>
      <c r="W96" s="33" t="s">
        <v>822</v>
      </c>
    </row>
    <row r="97" spans="1:23" ht="46.5">
      <c r="A97" s="19">
        <v>17</v>
      </c>
      <c r="B97" s="2">
        <v>22.03</v>
      </c>
      <c r="C97" s="3"/>
      <c r="D97" s="2" t="s">
        <v>872</v>
      </c>
      <c r="E97" s="7">
        <v>0.35416666666666663</v>
      </c>
      <c r="F97" s="7">
        <v>0.8125</v>
      </c>
      <c r="G97" s="2">
        <v>11</v>
      </c>
      <c r="H97" s="2">
        <v>6.5</v>
      </c>
      <c r="I97" s="85">
        <v>34</v>
      </c>
      <c r="J97" s="79">
        <f>SUM(J96)+I97</f>
        <v>580</v>
      </c>
      <c r="K97" s="367">
        <f>SUM(J97/A97)</f>
        <v>34.11764705882353</v>
      </c>
      <c r="L97" s="775">
        <f>SUM(I97/H97)</f>
        <v>5.230769230769231</v>
      </c>
      <c r="M97" s="61" t="s">
        <v>842</v>
      </c>
      <c r="N97" s="3" t="s">
        <v>886</v>
      </c>
      <c r="O97" s="3" t="s">
        <v>844</v>
      </c>
      <c r="P97" s="3" t="s">
        <v>845</v>
      </c>
      <c r="Q97" s="44" t="s">
        <v>846</v>
      </c>
      <c r="R97" s="3" t="s">
        <v>804</v>
      </c>
      <c r="S97" s="3" t="s">
        <v>707</v>
      </c>
      <c r="T97" s="5" t="s">
        <v>199</v>
      </c>
      <c r="U97" s="3"/>
      <c r="V97" s="3"/>
      <c r="W97" s="33" t="s">
        <v>889</v>
      </c>
    </row>
    <row r="98" spans="1:23" ht="34.5">
      <c r="A98" s="19">
        <v>18</v>
      </c>
      <c r="B98" s="2">
        <v>23.03</v>
      </c>
      <c r="C98" s="3"/>
      <c r="D98" s="2" t="s">
        <v>874</v>
      </c>
      <c r="E98" s="7">
        <v>0.34375</v>
      </c>
      <c r="F98" s="7">
        <v>0.71875</v>
      </c>
      <c r="G98" s="2">
        <v>9</v>
      </c>
      <c r="H98" s="2">
        <v>6</v>
      </c>
      <c r="I98" s="85">
        <v>34</v>
      </c>
      <c r="J98" s="79">
        <f>SUM(J97)+I98</f>
        <v>614</v>
      </c>
      <c r="K98" s="367">
        <f>SUM(J98/A98)</f>
        <v>34.111111111111114</v>
      </c>
      <c r="L98" s="775">
        <f>SUM(I98/H98)</f>
        <v>5.666666666666667</v>
      </c>
      <c r="M98" s="61" t="s">
        <v>887</v>
      </c>
      <c r="N98" s="3" t="s">
        <v>888</v>
      </c>
      <c r="O98" s="3" t="s">
        <v>876</v>
      </c>
      <c r="P98" s="3" t="s">
        <v>877</v>
      </c>
      <c r="Q98" s="44" t="s">
        <v>878</v>
      </c>
      <c r="R98" s="3" t="s">
        <v>804</v>
      </c>
      <c r="S98" s="68" t="s">
        <v>707</v>
      </c>
      <c r="T98" s="5" t="s">
        <v>93</v>
      </c>
      <c r="U98" s="61" t="s">
        <v>890</v>
      </c>
      <c r="V98" s="3" t="s">
        <v>883</v>
      </c>
      <c r="W98" s="33" t="s">
        <v>909</v>
      </c>
    </row>
    <row r="99" spans="1:23" ht="34.5">
      <c r="A99" s="19">
        <v>19</v>
      </c>
      <c r="B99" s="2">
        <v>24.03</v>
      </c>
      <c r="C99" s="3"/>
      <c r="D99" s="2" t="s">
        <v>895</v>
      </c>
      <c r="E99" s="7">
        <v>0.4479166666666667</v>
      </c>
      <c r="F99" s="7">
        <v>0.8125</v>
      </c>
      <c r="G99" s="2">
        <v>8.75</v>
      </c>
      <c r="H99" s="2">
        <v>5.75</v>
      </c>
      <c r="I99" s="85">
        <v>32</v>
      </c>
      <c r="J99" s="79">
        <f>SUM(J98)+I99</f>
        <v>646</v>
      </c>
      <c r="K99" s="367">
        <f>SUM(J99/A99)</f>
        <v>34</v>
      </c>
      <c r="L99" s="775">
        <f>SUM(I99/H99)</f>
        <v>5.565217391304348</v>
      </c>
      <c r="M99" s="61" t="s">
        <v>896</v>
      </c>
      <c r="N99" s="3" t="s">
        <v>888</v>
      </c>
      <c r="O99" s="3" t="s">
        <v>897</v>
      </c>
      <c r="P99" s="3" t="s">
        <v>877</v>
      </c>
      <c r="Q99" s="44" t="s">
        <v>878</v>
      </c>
      <c r="R99" s="3" t="s">
        <v>898</v>
      </c>
      <c r="S99" s="68" t="s">
        <v>899</v>
      </c>
      <c r="T99" s="3" t="s">
        <v>24</v>
      </c>
      <c r="U99" s="61"/>
      <c r="V99" s="3"/>
      <c r="W99" s="33" t="s">
        <v>900</v>
      </c>
    </row>
    <row r="100" spans="1:23" ht="34.5">
      <c r="A100" s="19">
        <v>20</v>
      </c>
      <c r="B100" s="2">
        <v>25.03</v>
      </c>
      <c r="C100" s="3"/>
      <c r="D100" s="2" t="s">
        <v>903</v>
      </c>
      <c r="E100" s="7">
        <v>0.34375</v>
      </c>
      <c r="F100" s="7">
        <v>0.8333333333333334</v>
      </c>
      <c r="G100" s="2">
        <v>11.75</v>
      </c>
      <c r="H100" s="2">
        <v>7.25</v>
      </c>
      <c r="I100" s="85">
        <v>41</v>
      </c>
      <c r="J100" s="79">
        <f>SUM(J99)+I100</f>
        <v>687</v>
      </c>
      <c r="K100" s="367">
        <f>SUM(J100/A100)</f>
        <v>34.35</v>
      </c>
      <c r="L100" s="775">
        <f>SUM(I100/H100)</f>
        <v>5.655172413793103</v>
      </c>
      <c r="M100" s="61" t="s">
        <v>904</v>
      </c>
      <c r="N100" s="3" t="s">
        <v>888</v>
      </c>
      <c r="O100" s="3" t="s">
        <v>905</v>
      </c>
      <c r="P100" s="3" t="s">
        <v>906</v>
      </c>
      <c r="Q100" s="44" t="s">
        <v>907</v>
      </c>
      <c r="R100" s="3" t="s">
        <v>908</v>
      </c>
      <c r="S100" s="68" t="s">
        <v>707</v>
      </c>
      <c r="T100" s="3" t="s">
        <v>24</v>
      </c>
      <c r="U100" s="3"/>
      <c r="V100" s="3"/>
      <c r="W100" s="33" t="s">
        <v>911</v>
      </c>
    </row>
    <row r="101" spans="1:23" ht="34.5">
      <c r="A101" s="19">
        <v>21</v>
      </c>
      <c r="B101" s="2">
        <v>26.03</v>
      </c>
      <c r="C101" s="3"/>
      <c r="D101" s="2" t="s">
        <v>922</v>
      </c>
      <c r="E101" s="7">
        <v>0.34375</v>
      </c>
      <c r="F101" s="7">
        <v>0.8229166666666666</v>
      </c>
      <c r="G101" s="2">
        <v>11.5</v>
      </c>
      <c r="H101" s="2">
        <v>7.75</v>
      </c>
      <c r="I101" s="85">
        <v>45</v>
      </c>
      <c r="J101" s="79">
        <f>SUM(J100)+I101</f>
        <v>732</v>
      </c>
      <c r="K101" s="367">
        <f>SUM(J101/A101)</f>
        <v>34.857142857142854</v>
      </c>
      <c r="L101" s="775">
        <f>SUM(I101/H101)</f>
        <v>5.806451612903226</v>
      </c>
      <c r="M101" s="61" t="s">
        <v>914</v>
      </c>
      <c r="N101" s="3" t="s">
        <v>888</v>
      </c>
      <c r="O101" s="3" t="s">
        <v>897</v>
      </c>
      <c r="P101" s="3" t="s">
        <v>916</v>
      </c>
      <c r="Q101" s="44" t="s">
        <v>907</v>
      </c>
      <c r="R101" s="3" t="s">
        <v>917</v>
      </c>
      <c r="S101" s="3" t="s">
        <v>918</v>
      </c>
      <c r="T101" s="3" t="s">
        <v>24</v>
      </c>
      <c r="U101" s="3"/>
      <c r="V101" s="3"/>
      <c r="W101" s="33" t="s">
        <v>919</v>
      </c>
    </row>
    <row r="102" spans="1:23" ht="34.5">
      <c r="A102" s="36">
        <v>22</v>
      </c>
      <c r="B102" s="11">
        <v>27.03</v>
      </c>
      <c r="C102" s="28"/>
      <c r="D102" s="11" t="s">
        <v>923</v>
      </c>
      <c r="E102" s="40">
        <v>0.3333333333333333</v>
      </c>
      <c r="F102" s="40">
        <v>0.5729166666666666</v>
      </c>
      <c r="G102" s="11">
        <v>5.75</v>
      </c>
      <c r="H102" s="11">
        <v>4.75</v>
      </c>
      <c r="I102" s="86">
        <v>29</v>
      </c>
      <c r="J102" s="80">
        <f>SUM(J101)+I102</f>
        <v>761</v>
      </c>
      <c r="K102" s="374">
        <f>SUM(J102/A102)</f>
        <v>34.59090909090909</v>
      </c>
      <c r="L102" s="775">
        <f>SUM(I102/H102)</f>
        <v>6.105263157894737</v>
      </c>
      <c r="M102" s="375" t="s">
        <v>930</v>
      </c>
      <c r="N102" s="28" t="s">
        <v>888</v>
      </c>
      <c r="O102" s="28" t="s">
        <v>925</v>
      </c>
      <c r="P102" s="28" t="s">
        <v>926</v>
      </c>
      <c r="Q102" s="49" t="s">
        <v>907</v>
      </c>
      <c r="R102" s="28" t="s">
        <v>927</v>
      </c>
      <c r="S102" s="326" t="s">
        <v>707</v>
      </c>
      <c r="T102" s="28" t="s">
        <v>928</v>
      </c>
      <c r="U102" s="28"/>
      <c r="V102" s="28"/>
      <c r="W102" s="34" t="s">
        <v>929</v>
      </c>
    </row>
    <row r="103" spans="3:23" ht="13.5">
      <c r="C103" s="38"/>
      <c r="D103" s="38"/>
      <c r="E103" s="38"/>
      <c r="F103" s="39"/>
      <c r="G103" s="324">
        <f>SUM(G81:G102)</f>
        <v>192.25</v>
      </c>
      <c r="H103" s="325">
        <f>SUM(H81:H102)</f>
        <v>142</v>
      </c>
      <c r="I103" s="88"/>
      <c r="J103" s="88"/>
      <c r="K103" s="359"/>
      <c r="L103" s="775">
        <f>SUM(J102/H103)</f>
        <v>5.359154929577465</v>
      </c>
      <c r="M103" s="38"/>
      <c r="N103" s="38"/>
      <c r="O103" s="38"/>
      <c r="P103" s="38"/>
      <c r="Q103" s="38"/>
      <c r="R103" s="38"/>
      <c r="S103" s="38"/>
      <c r="T103" s="38"/>
      <c r="U103" s="38"/>
      <c r="V103" s="38"/>
      <c r="W103" s="38"/>
    </row>
    <row r="104" spans="6:9" ht="13.5">
      <c r="F104" s="38"/>
      <c r="G104" s="52"/>
      <c r="H104" s="189">
        <f>SUM(H103/G103)</f>
        <v>0.7386215864759428</v>
      </c>
      <c r="I104" s="88"/>
    </row>
    <row r="105" spans="1:11" ht="13.5">
      <c r="A105" s="71">
        <f>SUM(A102+A76)</f>
        <v>67</v>
      </c>
      <c r="B105" s="71"/>
      <c r="C105" s="71"/>
      <c r="D105" s="71"/>
      <c r="E105" s="71"/>
      <c r="F105" s="71" t="s">
        <v>486</v>
      </c>
      <c r="G105" s="72">
        <f>SUM(G103+G76)</f>
        <v>590.25</v>
      </c>
      <c r="H105" s="72">
        <f>SUM(H103+H76)</f>
        <v>419.5</v>
      </c>
      <c r="I105" s="73"/>
      <c r="J105" s="71">
        <f>SUM(J102+J76)</f>
        <v>2225</v>
      </c>
      <c r="K105" s="364">
        <f>SUM(J105/A105)</f>
        <v>33.208955223880594</v>
      </c>
    </row>
    <row r="106" ht="13.5"/>
    <row r="107" spans="1:23" ht="13.5">
      <c r="A107" s="18" t="s">
        <v>935</v>
      </c>
      <c r="B107" s="8" t="s">
        <v>942</v>
      </c>
      <c r="C107" s="8"/>
      <c r="D107" s="8"/>
      <c r="E107" s="8"/>
      <c r="F107" s="8"/>
      <c r="G107" s="8"/>
      <c r="H107" s="8"/>
      <c r="I107" s="89"/>
      <c r="J107" s="89"/>
      <c r="K107" s="360"/>
      <c r="L107" s="38"/>
      <c r="M107" s="8"/>
      <c r="N107" s="8"/>
      <c r="O107" s="8"/>
      <c r="P107" s="8"/>
      <c r="Q107" s="8"/>
      <c r="R107" s="8"/>
      <c r="S107" s="8"/>
      <c r="T107" s="8"/>
      <c r="U107" s="8"/>
      <c r="V107" s="8"/>
      <c r="W107" s="41"/>
    </row>
    <row r="108" spans="1:23" ht="33.75">
      <c r="A108" s="327" t="s">
        <v>126</v>
      </c>
      <c r="B108" s="328" t="s">
        <v>127</v>
      </c>
      <c r="C108" s="328" t="s">
        <v>128</v>
      </c>
      <c r="D108" s="328" t="s">
        <v>129</v>
      </c>
      <c r="E108" s="328" t="s">
        <v>130</v>
      </c>
      <c r="F108" s="328" t="s">
        <v>131</v>
      </c>
      <c r="G108" s="328" t="s">
        <v>132</v>
      </c>
      <c r="H108" s="328" t="s">
        <v>133</v>
      </c>
      <c r="I108" s="329" t="s">
        <v>134</v>
      </c>
      <c r="J108" s="330" t="s">
        <v>135</v>
      </c>
      <c r="K108" s="865" t="s">
        <v>136</v>
      </c>
      <c r="L108" s="328" t="s">
        <v>293</v>
      </c>
      <c r="M108" s="866" t="s">
        <v>211</v>
      </c>
      <c r="N108" s="336" t="s">
        <v>137</v>
      </c>
      <c r="O108" s="328" t="s">
        <v>138</v>
      </c>
      <c r="P108" s="328" t="s">
        <v>139</v>
      </c>
      <c r="Q108" s="328" t="s">
        <v>140</v>
      </c>
      <c r="R108" s="328" t="s">
        <v>141</v>
      </c>
      <c r="S108" s="328" t="s">
        <v>142</v>
      </c>
      <c r="T108" s="331" t="s">
        <v>143</v>
      </c>
      <c r="U108" s="328" t="s">
        <v>144</v>
      </c>
      <c r="V108" s="328" t="s">
        <v>145</v>
      </c>
      <c r="W108" s="332" t="s">
        <v>146</v>
      </c>
    </row>
    <row r="109" spans="1:23" ht="57">
      <c r="A109" s="19">
        <v>1</v>
      </c>
      <c r="B109" s="2">
        <v>28.03</v>
      </c>
      <c r="C109" s="3" t="s">
        <v>943</v>
      </c>
      <c r="D109" s="3" t="s">
        <v>978</v>
      </c>
      <c r="E109" s="7">
        <v>0.5520833333333333</v>
      </c>
      <c r="F109" s="7">
        <v>0.8125</v>
      </c>
      <c r="G109" s="2">
        <v>6.25</v>
      </c>
      <c r="H109" s="2">
        <v>5.25</v>
      </c>
      <c r="I109" s="85">
        <v>29</v>
      </c>
      <c r="J109" s="79">
        <f>SUM(J108)+I109</f>
        <v>29</v>
      </c>
      <c r="K109" s="367">
        <f>SUM(J109/A109)</f>
        <v>29</v>
      </c>
      <c r="L109" s="775">
        <f>SUM(I109/H109)</f>
        <v>5.523809523809524</v>
      </c>
      <c r="M109" s="335" t="s">
        <v>945</v>
      </c>
      <c r="N109" s="3" t="s">
        <v>888</v>
      </c>
      <c r="O109" s="61" t="s">
        <v>946</v>
      </c>
      <c r="P109" s="3" t="s">
        <v>947</v>
      </c>
      <c r="Q109" s="44" t="s">
        <v>907</v>
      </c>
      <c r="R109" s="3" t="s">
        <v>948</v>
      </c>
      <c r="S109" s="68" t="s">
        <v>707</v>
      </c>
      <c r="T109" s="3" t="s">
        <v>24</v>
      </c>
      <c r="U109" s="3" t="s">
        <v>949</v>
      </c>
      <c r="V109" s="3"/>
      <c r="W109" s="33" t="s">
        <v>952</v>
      </c>
    </row>
    <row r="110" spans="1:23" ht="45.75">
      <c r="A110" s="19">
        <v>2</v>
      </c>
      <c r="B110" s="2">
        <v>29.03</v>
      </c>
      <c r="C110" s="3"/>
      <c r="D110" s="2" t="s">
        <v>961</v>
      </c>
      <c r="E110" s="7">
        <v>0.3229166666666667</v>
      </c>
      <c r="F110" s="7">
        <v>0.7708333333333334</v>
      </c>
      <c r="G110" s="2">
        <v>10.75</v>
      </c>
      <c r="H110" s="2">
        <v>9.25</v>
      </c>
      <c r="I110" s="85">
        <v>22</v>
      </c>
      <c r="J110" s="79">
        <f>SUM(J109)+I110</f>
        <v>51</v>
      </c>
      <c r="K110" s="367">
        <f>SUM(J110/A110)</f>
        <v>25.5</v>
      </c>
      <c r="L110" s="775">
        <f>SUM(I110/H110)</f>
        <v>2.3783783783783785</v>
      </c>
      <c r="M110" s="61" t="s">
        <v>975</v>
      </c>
      <c r="N110" s="10" t="s">
        <v>964</v>
      </c>
      <c r="O110" s="3" t="s">
        <v>965</v>
      </c>
      <c r="P110" s="3" t="s">
        <v>966</v>
      </c>
      <c r="Q110" s="44" t="s">
        <v>967</v>
      </c>
      <c r="R110" s="3" t="s">
        <v>968</v>
      </c>
      <c r="S110" s="3" t="s">
        <v>969</v>
      </c>
      <c r="T110" s="3" t="s">
        <v>24</v>
      </c>
      <c r="U110" s="3" t="s">
        <v>970</v>
      </c>
      <c r="V110" s="3" t="s">
        <v>972</v>
      </c>
      <c r="W110" s="33" t="s">
        <v>974</v>
      </c>
    </row>
    <row r="111" spans="1:23" ht="68.25">
      <c r="A111" s="19">
        <v>3</v>
      </c>
      <c r="B111" s="2">
        <v>30.03</v>
      </c>
      <c r="C111" s="3"/>
      <c r="D111" s="2" t="s">
        <v>989</v>
      </c>
      <c r="E111" s="7">
        <v>0.34375</v>
      </c>
      <c r="F111" s="7">
        <v>0.8020833333333333</v>
      </c>
      <c r="G111" s="2">
        <v>11</v>
      </c>
      <c r="H111" s="2">
        <v>8.75</v>
      </c>
      <c r="I111" s="85">
        <v>10</v>
      </c>
      <c r="J111" s="79">
        <f>SUM(J110)+I111</f>
        <v>61</v>
      </c>
      <c r="K111" s="367">
        <f>SUM(J111/A111)</f>
        <v>20.333333333333332</v>
      </c>
      <c r="L111" s="775">
        <f>SUM(I111/H111)</f>
        <v>1.1428571428571428</v>
      </c>
      <c r="M111" s="61" t="s">
        <v>976</v>
      </c>
      <c r="N111" s="10" t="s">
        <v>964</v>
      </c>
      <c r="O111" s="3" t="s">
        <v>979</v>
      </c>
      <c r="P111" s="3" t="s">
        <v>980</v>
      </c>
      <c r="Q111" s="44" t="s">
        <v>981</v>
      </c>
      <c r="R111" s="3" t="s">
        <v>982</v>
      </c>
      <c r="S111" s="3" t="s">
        <v>983</v>
      </c>
      <c r="T111" s="3" t="s">
        <v>24</v>
      </c>
      <c r="U111" s="3" t="s">
        <v>985</v>
      </c>
      <c r="V111" s="3" t="s">
        <v>986</v>
      </c>
      <c r="W111" s="33" t="s">
        <v>987</v>
      </c>
    </row>
    <row r="112" spans="1:23" ht="57">
      <c r="A112" s="19">
        <v>4</v>
      </c>
      <c r="B112" s="2">
        <v>31.03</v>
      </c>
      <c r="C112" s="3"/>
      <c r="D112" s="2" t="s">
        <v>1013</v>
      </c>
      <c r="E112" s="7">
        <v>0.3333333333333333</v>
      </c>
      <c r="F112" s="7">
        <v>0.71875</v>
      </c>
      <c r="G112" s="2">
        <v>9.25</v>
      </c>
      <c r="H112" s="2">
        <v>7.75</v>
      </c>
      <c r="I112" s="85">
        <v>17</v>
      </c>
      <c r="J112" s="79">
        <f>SUM(J111)+I112</f>
        <v>78</v>
      </c>
      <c r="K112" s="367">
        <f>SUM(J112/A112)</f>
        <v>19.5</v>
      </c>
      <c r="L112" s="775">
        <f>SUM(I112/H112)</f>
        <v>2.193548387096774</v>
      </c>
      <c r="M112" s="61" t="s">
        <v>990</v>
      </c>
      <c r="N112" s="3" t="s">
        <v>991</v>
      </c>
      <c r="O112" s="3" t="s">
        <v>992</v>
      </c>
      <c r="P112" s="3" t="s">
        <v>993</v>
      </c>
      <c r="Q112" s="44" t="s">
        <v>994</v>
      </c>
      <c r="R112" s="3" t="s">
        <v>995</v>
      </c>
      <c r="S112" s="3" t="s">
        <v>996</v>
      </c>
      <c r="T112" s="3" t="s">
        <v>24</v>
      </c>
      <c r="U112" s="3" t="s">
        <v>997</v>
      </c>
      <c r="V112" s="3" t="s">
        <v>1000</v>
      </c>
      <c r="W112" s="33" t="s">
        <v>1005</v>
      </c>
    </row>
    <row r="113" spans="1:23" ht="45.75">
      <c r="A113" s="19">
        <v>5</v>
      </c>
      <c r="B113" s="2">
        <v>1.04</v>
      </c>
      <c r="C113" s="3"/>
      <c r="D113" s="2" t="s">
        <v>1012</v>
      </c>
      <c r="E113" s="7">
        <v>0.3645833333333333</v>
      </c>
      <c r="F113" s="7">
        <v>0.59375</v>
      </c>
      <c r="G113" s="2">
        <v>5.5</v>
      </c>
      <c r="H113" s="2">
        <v>4</v>
      </c>
      <c r="I113" s="85">
        <v>7</v>
      </c>
      <c r="J113" s="79">
        <f>SUM(J112)+I113</f>
        <v>85</v>
      </c>
      <c r="K113" s="367">
        <f>SUM(J113/A113)</f>
        <v>17</v>
      </c>
      <c r="L113" s="775">
        <f>SUM(I113/H113)</f>
        <v>1.75</v>
      </c>
      <c r="M113" s="61" t="s">
        <v>1021</v>
      </c>
      <c r="N113" s="3" t="s">
        <v>991</v>
      </c>
      <c r="O113" s="3" t="s">
        <v>992</v>
      </c>
      <c r="P113" s="3" t="s">
        <v>1015</v>
      </c>
      <c r="Q113" s="44" t="s">
        <v>1016</v>
      </c>
      <c r="R113" s="3" t="s">
        <v>1007</v>
      </c>
      <c r="S113" s="3" t="s">
        <v>1020</v>
      </c>
      <c r="T113" s="5" t="s">
        <v>615</v>
      </c>
      <c r="U113" s="3" t="s">
        <v>1017</v>
      </c>
      <c r="V113" s="3"/>
      <c r="W113" s="33" t="s">
        <v>1035</v>
      </c>
    </row>
    <row r="114" spans="1:23" ht="68.25">
      <c r="A114" s="19">
        <v>6</v>
      </c>
      <c r="B114" s="2">
        <v>2.04</v>
      </c>
      <c r="C114" s="3"/>
      <c r="D114" s="2" t="s">
        <v>1026</v>
      </c>
      <c r="E114" s="7">
        <v>0.4375</v>
      </c>
      <c r="F114" s="421">
        <v>0.9166666666666666</v>
      </c>
      <c r="G114" s="423">
        <v>11.5</v>
      </c>
      <c r="H114" s="2">
        <v>8</v>
      </c>
      <c r="I114" s="85">
        <v>34</v>
      </c>
      <c r="J114" s="79">
        <f>SUM(J113)+I114</f>
        <v>119</v>
      </c>
      <c r="K114" s="367">
        <f>SUM(J114/A114)</f>
        <v>19.833333333333332</v>
      </c>
      <c r="L114" s="775">
        <f>SUM(I114/H114)</f>
        <v>4.25</v>
      </c>
      <c r="M114" s="61" t="s">
        <v>1027</v>
      </c>
      <c r="N114" s="3" t="s">
        <v>1045</v>
      </c>
      <c r="O114" s="3" t="s">
        <v>1029</v>
      </c>
      <c r="P114" s="3" t="s">
        <v>1055</v>
      </c>
      <c r="Q114" s="44" t="s">
        <v>1031</v>
      </c>
      <c r="R114" s="3" t="s">
        <v>1032</v>
      </c>
      <c r="S114" s="3" t="s">
        <v>1033</v>
      </c>
      <c r="T114" s="3" t="s">
        <v>24</v>
      </c>
      <c r="U114" s="3"/>
      <c r="V114" s="3"/>
      <c r="W114" s="33" t="s">
        <v>1053</v>
      </c>
    </row>
    <row r="115" spans="1:23" ht="33.75">
      <c r="A115" s="19">
        <v>7</v>
      </c>
      <c r="B115" s="2">
        <v>3.04</v>
      </c>
      <c r="C115" s="3"/>
      <c r="D115" s="2" t="s">
        <v>1044</v>
      </c>
      <c r="E115" s="7">
        <v>0.40625</v>
      </c>
      <c r="F115" s="7">
        <v>0.65625</v>
      </c>
      <c r="G115" s="2">
        <v>6</v>
      </c>
      <c r="H115" s="2">
        <v>4.5</v>
      </c>
      <c r="I115" s="85">
        <v>20</v>
      </c>
      <c r="J115" s="79">
        <f>SUM(J114)+I115</f>
        <v>139</v>
      </c>
      <c r="K115" s="367">
        <f>SUM(J115/A115)</f>
        <v>19.857142857142858</v>
      </c>
      <c r="L115" s="775">
        <f>SUM(I115/H115)</f>
        <v>4.444444444444445</v>
      </c>
      <c r="M115" s="61" t="s">
        <v>1046</v>
      </c>
      <c r="N115" s="2" t="s">
        <v>1047</v>
      </c>
      <c r="O115" s="3" t="s">
        <v>1048</v>
      </c>
      <c r="P115" s="3" t="s">
        <v>1049</v>
      </c>
      <c r="Q115" s="44" t="s">
        <v>1050</v>
      </c>
      <c r="R115" s="3" t="s">
        <v>1007</v>
      </c>
      <c r="S115" s="3" t="s">
        <v>1052</v>
      </c>
      <c r="T115" s="3" t="s">
        <v>199</v>
      </c>
      <c r="U115" s="3"/>
      <c r="V115" s="3"/>
      <c r="W115" s="33" t="s">
        <v>1065</v>
      </c>
    </row>
    <row r="116" spans="1:23" ht="33.75">
      <c r="A116" s="19">
        <v>8</v>
      </c>
      <c r="B116" s="2">
        <v>4.04</v>
      </c>
      <c r="C116" s="3"/>
      <c r="D116" s="2" t="s">
        <v>1056</v>
      </c>
      <c r="E116" s="421">
        <v>0.30208333333333337</v>
      </c>
      <c r="F116" s="7">
        <v>0.7291666666666667</v>
      </c>
      <c r="G116" s="2">
        <v>10.25</v>
      </c>
      <c r="H116" s="2">
        <v>7</v>
      </c>
      <c r="I116" s="424">
        <v>59</v>
      </c>
      <c r="J116" s="79">
        <f>SUM(J115)+I116</f>
        <v>198</v>
      </c>
      <c r="K116" s="367">
        <f>SUM(J116/A116)</f>
        <v>24.75</v>
      </c>
      <c r="L116" s="775">
        <f>SUM(I116/H116)</f>
        <v>8.428571428571429</v>
      </c>
      <c r="M116" s="61" t="s">
        <v>1057</v>
      </c>
      <c r="N116" s="3" t="s">
        <v>1058</v>
      </c>
      <c r="O116" s="3" t="s">
        <v>1059</v>
      </c>
      <c r="P116" s="3" t="s">
        <v>1083</v>
      </c>
      <c r="Q116" s="44" t="s">
        <v>1061</v>
      </c>
      <c r="R116" s="3" t="s">
        <v>1062</v>
      </c>
      <c r="S116" s="3" t="s">
        <v>1063</v>
      </c>
      <c r="T116" s="3" t="s">
        <v>1064</v>
      </c>
      <c r="U116" s="3"/>
      <c r="V116" s="3"/>
      <c r="W116" s="33" t="s">
        <v>1070</v>
      </c>
    </row>
    <row r="117" spans="1:23" ht="57">
      <c r="A117" s="19">
        <v>9</v>
      </c>
      <c r="B117" s="2">
        <v>5.04</v>
      </c>
      <c r="C117" s="3" t="s">
        <v>1082</v>
      </c>
      <c r="D117" s="2"/>
      <c r="E117" s="7"/>
      <c r="F117" s="7"/>
      <c r="G117" s="2"/>
      <c r="H117" s="2"/>
      <c r="I117" s="85"/>
      <c r="J117" s="79">
        <f>SUM(J116)+I117</f>
        <v>198</v>
      </c>
      <c r="K117" s="367">
        <f>SUM(J117/A117)</f>
        <v>22</v>
      </c>
      <c r="L117" s="775"/>
      <c r="M117" s="61"/>
      <c r="N117" s="3"/>
      <c r="O117" s="3"/>
      <c r="P117" s="3"/>
      <c r="Q117" s="44"/>
      <c r="R117" s="3"/>
      <c r="S117" s="3"/>
      <c r="T117" s="3" t="s">
        <v>1064</v>
      </c>
      <c r="U117" s="3" t="s">
        <v>1114</v>
      </c>
      <c r="V117" s="3" t="s">
        <v>1084</v>
      </c>
      <c r="W117" s="33" t="s">
        <v>1088</v>
      </c>
    </row>
    <row r="118" spans="1:23" ht="45.75">
      <c r="A118" s="19">
        <v>10</v>
      </c>
      <c r="B118" s="2">
        <v>6.04</v>
      </c>
      <c r="C118" s="3"/>
      <c r="D118" s="3" t="s">
        <v>1089</v>
      </c>
      <c r="E118" s="7">
        <v>0.34375</v>
      </c>
      <c r="F118" s="7">
        <v>0.8125</v>
      </c>
      <c r="G118" s="2">
        <v>11.25</v>
      </c>
      <c r="H118" s="423">
        <v>9.5</v>
      </c>
      <c r="I118" s="85">
        <v>32</v>
      </c>
      <c r="J118" s="79">
        <f>SUM(J117)+I118</f>
        <v>230</v>
      </c>
      <c r="K118" s="367">
        <f>SUM(J118/A118)</f>
        <v>23</v>
      </c>
      <c r="L118" s="775">
        <f>SUM(I118/H118)</f>
        <v>3.3684210526315788</v>
      </c>
      <c r="M118" s="61" t="s">
        <v>1091</v>
      </c>
      <c r="N118" s="2" t="s">
        <v>1092</v>
      </c>
      <c r="O118" s="3" t="s">
        <v>1093</v>
      </c>
      <c r="P118" s="3" t="s">
        <v>1094</v>
      </c>
      <c r="Q118" s="44" t="s">
        <v>1095</v>
      </c>
      <c r="R118" s="3" t="s">
        <v>1096</v>
      </c>
      <c r="S118" s="3" t="s">
        <v>1097</v>
      </c>
      <c r="T118" s="3" t="s">
        <v>24</v>
      </c>
      <c r="U118" s="3" t="s">
        <v>1113</v>
      </c>
      <c r="V118" s="3" t="s">
        <v>1099</v>
      </c>
      <c r="W118" s="33" t="s">
        <v>1098</v>
      </c>
    </row>
    <row r="119" spans="1:23" ht="45.75">
      <c r="A119" s="19">
        <v>11</v>
      </c>
      <c r="B119" s="2">
        <v>7.04</v>
      </c>
      <c r="C119" s="3"/>
      <c r="D119" s="2" t="s">
        <v>1103</v>
      </c>
      <c r="E119" s="7">
        <v>0.375</v>
      </c>
      <c r="F119" s="7">
        <v>0.8020833333333333</v>
      </c>
      <c r="G119" s="2">
        <v>10.25</v>
      </c>
      <c r="H119" s="2">
        <v>8.5</v>
      </c>
      <c r="I119" s="85">
        <v>30</v>
      </c>
      <c r="J119" s="79">
        <f>SUM(J118)+I119</f>
        <v>260</v>
      </c>
      <c r="K119" s="367">
        <f>SUM(J119/A119)</f>
        <v>23.636363636363637</v>
      </c>
      <c r="L119" s="775">
        <f>SUM(I119/H119)</f>
        <v>3.5294117647058822</v>
      </c>
      <c r="M119" s="61" t="s">
        <v>1104</v>
      </c>
      <c r="N119" s="2" t="s">
        <v>1105</v>
      </c>
      <c r="O119" s="3" t="s">
        <v>1106</v>
      </c>
      <c r="P119" s="3" t="s">
        <v>1107</v>
      </c>
      <c r="Q119" s="44" t="s">
        <v>1108</v>
      </c>
      <c r="R119" s="3" t="s">
        <v>1109</v>
      </c>
      <c r="S119" s="3" t="s">
        <v>1110</v>
      </c>
      <c r="T119" s="5" t="s">
        <v>663</v>
      </c>
      <c r="U119" s="3" t="s">
        <v>1111</v>
      </c>
      <c r="V119" s="3" t="s">
        <v>1112</v>
      </c>
      <c r="W119" s="33" t="s">
        <v>1115</v>
      </c>
    </row>
    <row r="120" spans="1:23" ht="45.75">
      <c r="A120" s="19">
        <v>11.5</v>
      </c>
      <c r="B120" s="2">
        <v>8.04</v>
      </c>
      <c r="C120" s="3"/>
      <c r="D120" s="2" t="s">
        <v>1119</v>
      </c>
      <c r="E120" s="421">
        <v>0.30208333333333337</v>
      </c>
      <c r="F120" s="7">
        <v>0.5416666666666666</v>
      </c>
      <c r="G120" s="2">
        <v>5.75</v>
      </c>
      <c r="H120" s="2">
        <v>5.25</v>
      </c>
      <c r="I120" s="85">
        <v>30</v>
      </c>
      <c r="J120" s="79">
        <f>SUM(J119)+I120</f>
        <v>290</v>
      </c>
      <c r="K120" s="367">
        <f>SUM(J120/A120)</f>
        <v>25.217391304347824</v>
      </c>
      <c r="L120" s="775">
        <f>SUM(I120/H120)</f>
        <v>5.714285714285714</v>
      </c>
      <c r="M120" s="61" t="s">
        <v>1123</v>
      </c>
      <c r="N120" s="2" t="s">
        <v>1124</v>
      </c>
      <c r="O120" s="3" t="s">
        <v>1125</v>
      </c>
      <c r="P120" s="3" t="s">
        <v>1126</v>
      </c>
      <c r="Q120" s="44" t="s">
        <v>1127</v>
      </c>
      <c r="R120" s="3" t="s">
        <v>1128</v>
      </c>
      <c r="S120" s="68" t="s">
        <v>1129</v>
      </c>
      <c r="T120" s="3" t="s">
        <v>1130</v>
      </c>
      <c r="U120" s="61"/>
      <c r="V120" s="3" t="s">
        <v>1131</v>
      </c>
      <c r="W120" s="33" t="s">
        <v>1132</v>
      </c>
    </row>
    <row r="121" spans="3:23" ht="13.5">
      <c r="C121" s="38"/>
      <c r="D121" s="38"/>
      <c r="E121" s="38"/>
      <c r="F121" s="39"/>
      <c r="G121" s="51">
        <f>SUM(G109:G120)</f>
        <v>97.75</v>
      </c>
      <c r="H121" s="53">
        <f>SUM(H109:H120)</f>
        <v>77.75</v>
      </c>
      <c r="I121" s="88"/>
      <c r="J121" s="88"/>
      <c r="K121" s="359"/>
      <c r="L121" s="775">
        <f>SUM(J120/H121)</f>
        <v>3.729903536977492</v>
      </c>
      <c r="M121" s="38"/>
      <c r="N121" s="38"/>
      <c r="O121" s="38"/>
      <c r="P121" s="38"/>
      <c r="Q121" s="38"/>
      <c r="R121" s="38"/>
      <c r="S121" s="38"/>
      <c r="T121" s="38"/>
      <c r="U121" s="38"/>
      <c r="V121" s="38"/>
      <c r="W121" s="38"/>
    </row>
    <row r="122" spans="6:9" ht="13.5">
      <c r="F122" s="38"/>
      <c r="G122" s="52"/>
      <c r="H122" s="189">
        <f>SUM(H121/G121)</f>
        <v>0.7953964194373402</v>
      </c>
      <c r="I122" s="88"/>
    </row>
    <row r="123" spans="1:11" ht="13.5">
      <c r="A123" s="71">
        <f>SUM(A120+A105)</f>
        <v>78.5</v>
      </c>
      <c r="B123" s="71"/>
      <c r="C123" s="71"/>
      <c r="D123" s="71"/>
      <c r="E123" s="71"/>
      <c r="F123" s="71" t="s">
        <v>486</v>
      </c>
      <c r="G123" s="72">
        <f>SUM(G121+G105)</f>
        <v>688</v>
      </c>
      <c r="H123" s="72">
        <f>SUM(H121+H105)</f>
        <v>497.25</v>
      </c>
      <c r="I123" s="73"/>
      <c r="J123" s="71">
        <f>SUM(J120+J105)</f>
        <v>2515</v>
      </c>
      <c r="K123" s="364">
        <f>SUM(J123/A123)</f>
        <v>32.038216560509554</v>
      </c>
    </row>
    <row r="124" ht="13.5"/>
    <row r="125" ht="13.5"/>
    <row r="126" ht="13.5"/>
    <row r="127" spans="1:23" ht="13.5">
      <c r="A127" s="18" t="s">
        <v>1120</v>
      </c>
      <c r="B127" s="8" t="s">
        <v>1122</v>
      </c>
      <c r="C127" s="8"/>
      <c r="D127" s="8"/>
      <c r="E127" s="8"/>
      <c r="F127" s="8"/>
      <c r="G127" s="8"/>
      <c r="H127" s="8"/>
      <c r="I127" s="89"/>
      <c r="J127" s="89"/>
      <c r="K127" s="360"/>
      <c r="L127" s="38"/>
      <c r="M127" s="8"/>
      <c r="N127" s="8"/>
      <c r="O127" s="8"/>
      <c r="P127" s="8"/>
      <c r="Q127" s="8"/>
      <c r="R127" s="8"/>
      <c r="S127" s="8"/>
      <c r="T127" s="8"/>
      <c r="U127" s="8"/>
      <c r="V127" s="8"/>
      <c r="W127" s="41"/>
    </row>
    <row r="128" spans="1:23" ht="33.75">
      <c r="A128" s="327" t="s">
        <v>126</v>
      </c>
      <c r="B128" s="328" t="s">
        <v>127</v>
      </c>
      <c r="C128" s="328" t="s">
        <v>128</v>
      </c>
      <c r="D128" s="328" t="s">
        <v>129</v>
      </c>
      <c r="E128" s="328" t="s">
        <v>130</v>
      </c>
      <c r="F128" s="328" t="s">
        <v>131</v>
      </c>
      <c r="G128" s="328" t="s">
        <v>132</v>
      </c>
      <c r="H128" s="328" t="s">
        <v>133</v>
      </c>
      <c r="I128" s="329" t="s">
        <v>134</v>
      </c>
      <c r="J128" s="330" t="s">
        <v>135</v>
      </c>
      <c r="K128" s="865" t="s">
        <v>136</v>
      </c>
      <c r="L128" s="328" t="s">
        <v>293</v>
      </c>
      <c r="M128" s="866" t="s">
        <v>211</v>
      </c>
      <c r="N128" s="328" t="s">
        <v>137</v>
      </c>
      <c r="O128" s="328" t="s">
        <v>138</v>
      </c>
      <c r="P128" s="328" t="s">
        <v>139</v>
      </c>
      <c r="Q128" s="328" t="s">
        <v>140</v>
      </c>
      <c r="R128" s="328" t="s">
        <v>141</v>
      </c>
      <c r="S128" s="328" t="s">
        <v>142</v>
      </c>
      <c r="T128" s="331" t="s">
        <v>143</v>
      </c>
      <c r="U128" s="328" t="s">
        <v>144</v>
      </c>
      <c r="V128" s="328" t="s">
        <v>145</v>
      </c>
      <c r="W128" s="332" t="s">
        <v>146</v>
      </c>
    </row>
    <row r="129" spans="1:23" ht="23.25">
      <c r="A129" s="19">
        <v>0.5</v>
      </c>
      <c r="B129" s="2">
        <v>8.04</v>
      </c>
      <c r="C129" s="3" t="s">
        <v>1133</v>
      </c>
      <c r="D129" s="2" t="s">
        <v>1134</v>
      </c>
      <c r="E129" s="7">
        <v>0.6875</v>
      </c>
      <c r="F129" s="7">
        <v>0.7708333333333334</v>
      </c>
      <c r="G129" s="2">
        <v>2</v>
      </c>
      <c r="H129" s="2">
        <v>1.75</v>
      </c>
      <c r="I129" s="85">
        <v>21</v>
      </c>
      <c r="J129" s="79">
        <f>SUM(J128)+I129</f>
        <v>21</v>
      </c>
      <c r="K129" s="367">
        <f>SUM(J129/A129)</f>
        <v>42</v>
      </c>
      <c r="L129" s="2">
        <v>12.2</v>
      </c>
      <c r="M129" s="61" t="s">
        <v>1135</v>
      </c>
      <c r="N129" s="2" t="s">
        <v>1136</v>
      </c>
      <c r="O129" s="3" t="s">
        <v>1137</v>
      </c>
      <c r="P129" s="3" t="s">
        <v>1162</v>
      </c>
      <c r="Q129" s="44" t="s">
        <v>1139</v>
      </c>
      <c r="R129" s="3" t="s">
        <v>1140</v>
      </c>
      <c r="S129" s="3" t="s">
        <v>1141</v>
      </c>
      <c r="T129" s="3" t="s">
        <v>24</v>
      </c>
      <c r="U129" s="3" t="s">
        <v>1177</v>
      </c>
      <c r="V129" s="3"/>
      <c r="W129" s="33" t="s">
        <v>1143</v>
      </c>
    </row>
    <row r="130" spans="1:23" ht="45.75">
      <c r="A130" s="19">
        <v>1.5</v>
      </c>
      <c r="B130" s="2">
        <v>9.04</v>
      </c>
      <c r="C130" s="3"/>
      <c r="D130" s="2" t="s">
        <v>1167</v>
      </c>
      <c r="E130" s="7">
        <v>0.35416666666666663</v>
      </c>
      <c r="F130" s="7">
        <v>0.7708333333333334</v>
      </c>
      <c r="G130" s="2">
        <v>10</v>
      </c>
      <c r="H130" s="2">
        <v>7</v>
      </c>
      <c r="I130" s="85">
        <v>83</v>
      </c>
      <c r="J130" s="79">
        <f>SUM(J129)+I130</f>
        <v>104</v>
      </c>
      <c r="K130" s="367">
        <f>SUM(J130/A130)</f>
        <v>69.33333333333333</v>
      </c>
      <c r="L130" s="2">
        <v>12</v>
      </c>
      <c r="M130" s="61" t="s">
        <v>1156</v>
      </c>
      <c r="N130" s="2" t="s">
        <v>1157</v>
      </c>
      <c r="O130" s="3" t="s">
        <v>1172</v>
      </c>
      <c r="P130" s="3" t="s">
        <v>1159</v>
      </c>
      <c r="Q130" s="44" t="s">
        <v>1160</v>
      </c>
      <c r="R130" s="3" t="s">
        <v>1140</v>
      </c>
      <c r="S130" s="3" t="s">
        <v>1141</v>
      </c>
      <c r="T130" s="5" t="s">
        <v>1161</v>
      </c>
      <c r="U130" s="3"/>
      <c r="V130" s="3"/>
      <c r="W130" s="33"/>
    </row>
    <row r="131" spans="1:23" ht="57">
      <c r="A131" s="19">
        <v>2.5</v>
      </c>
      <c r="B131" s="2">
        <v>10.04</v>
      </c>
      <c r="C131" s="3"/>
      <c r="D131" s="2" t="s">
        <v>1168</v>
      </c>
      <c r="E131" s="7">
        <v>0.34375</v>
      </c>
      <c r="F131" s="7">
        <v>0.65625</v>
      </c>
      <c r="G131" s="2">
        <v>7.5</v>
      </c>
      <c r="H131" s="2">
        <v>4</v>
      </c>
      <c r="I131" s="85">
        <v>47</v>
      </c>
      <c r="J131" s="79">
        <f>SUM(J130)+I131</f>
        <v>151</v>
      </c>
      <c r="K131" s="367">
        <f>SUM(J131/A131)</f>
        <v>60.4</v>
      </c>
      <c r="L131" s="2">
        <v>12</v>
      </c>
      <c r="M131" s="61" t="s">
        <v>1183</v>
      </c>
      <c r="N131" s="2" t="s">
        <v>1170</v>
      </c>
      <c r="O131" s="3" t="s">
        <v>1171</v>
      </c>
      <c r="P131" s="3" t="s">
        <v>1173</v>
      </c>
      <c r="Q131" s="44" t="s">
        <v>1174</v>
      </c>
      <c r="R131" s="3" t="s">
        <v>1175</v>
      </c>
      <c r="S131" s="3" t="s">
        <v>1176</v>
      </c>
      <c r="T131" s="5" t="s">
        <v>615</v>
      </c>
      <c r="U131" s="3" t="s">
        <v>1178</v>
      </c>
      <c r="V131" s="3"/>
      <c r="W131" s="33" t="s">
        <v>1179</v>
      </c>
    </row>
    <row r="132" spans="1:23" ht="45">
      <c r="A132" s="19">
        <v>3.5</v>
      </c>
      <c r="B132" s="2">
        <v>11.04</v>
      </c>
      <c r="C132" s="3"/>
      <c r="D132" s="2" t="s">
        <v>1204</v>
      </c>
      <c r="E132" s="7">
        <v>0.3645833333333333</v>
      </c>
      <c r="F132" s="7">
        <v>0.7291666666666667</v>
      </c>
      <c r="G132" s="2">
        <v>6.75</v>
      </c>
      <c r="H132" s="2">
        <v>3</v>
      </c>
      <c r="I132" s="85">
        <v>35</v>
      </c>
      <c r="J132" s="79">
        <f>SUM(J131)+I132</f>
        <v>186</v>
      </c>
      <c r="K132" s="367">
        <f>SUM(J132/A132)</f>
        <v>53.142857142857146</v>
      </c>
      <c r="L132" s="2">
        <v>12</v>
      </c>
      <c r="M132" s="61" t="s">
        <v>1184</v>
      </c>
      <c r="N132" s="3" t="s">
        <v>1186</v>
      </c>
      <c r="O132" s="3" t="s">
        <v>1187</v>
      </c>
      <c r="P132" s="3" t="s">
        <v>1188</v>
      </c>
      <c r="Q132" s="44" t="s">
        <v>1189</v>
      </c>
      <c r="R132" s="3" t="s">
        <v>1190</v>
      </c>
      <c r="S132" s="3" t="s">
        <v>1191</v>
      </c>
      <c r="T132" s="5" t="s">
        <v>1192</v>
      </c>
      <c r="U132" s="3" t="s">
        <v>1355</v>
      </c>
      <c r="V132" s="3"/>
      <c r="W132" s="33" t="s">
        <v>1195</v>
      </c>
    </row>
    <row r="133" spans="1:23" ht="45">
      <c r="A133" s="19">
        <v>4.5</v>
      </c>
      <c r="B133" s="2">
        <v>12.04</v>
      </c>
      <c r="C133" s="3"/>
      <c r="D133" s="3" t="s">
        <v>1216</v>
      </c>
      <c r="E133" s="7">
        <v>0.35416666666666663</v>
      </c>
      <c r="F133" s="7">
        <v>0.7916666666666666</v>
      </c>
      <c r="G133" s="2">
        <v>10.5</v>
      </c>
      <c r="H133" s="423">
        <v>8.25</v>
      </c>
      <c r="I133" s="85">
        <v>95</v>
      </c>
      <c r="J133" s="79">
        <f>SUM(J132)+I133</f>
        <v>281</v>
      </c>
      <c r="K133" s="367">
        <f>SUM(J133/A133)</f>
        <v>62.44444444444444</v>
      </c>
      <c r="L133" s="775">
        <f>SUM(I133/H133)</f>
        <v>11.515151515151516</v>
      </c>
      <c r="M133" s="61" t="s">
        <v>1206</v>
      </c>
      <c r="N133" s="3" t="s">
        <v>1186</v>
      </c>
      <c r="O133" s="3" t="s">
        <v>1208</v>
      </c>
      <c r="P133" s="3" t="s">
        <v>1209</v>
      </c>
      <c r="Q133" s="44" t="s">
        <v>1210</v>
      </c>
      <c r="R133" s="3" t="s">
        <v>1211</v>
      </c>
      <c r="S133" s="3" t="s">
        <v>1212</v>
      </c>
      <c r="T133" s="3" t="s">
        <v>199</v>
      </c>
      <c r="U133" s="3" t="s">
        <v>1259</v>
      </c>
      <c r="V133" s="3" t="s">
        <v>1213</v>
      </c>
      <c r="W133" s="33" t="s">
        <v>1214</v>
      </c>
    </row>
    <row r="134" spans="1:23" ht="33.75">
      <c r="A134" s="19">
        <v>5.5</v>
      </c>
      <c r="B134" s="2">
        <v>13.04</v>
      </c>
      <c r="C134" s="3"/>
      <c r="D134" s="3" t="s">
        <v>1217</v>
      </c>
      <c r="E134" s="7">
        <v>0.35416666666666663</v>
      </c>
      <c r="F134" s="7">
        <v>0.625</v>
      </c>
      <c r="G134" s="2">
        <v>6.5</v>
      </c>
      <c r="H134" s="2">
        <v>4.25</v>
      </c>
      <c r="I134" s="85">
        <v>59</v>
      </c>
      <c r="J134" s="79">
        <f>SUM(J133)+I134</f>
        <v>340</v>
      </c>
      <c r="K134" s="367">
        <f>SUM(J134/A134)</f>
        <v>61.81818181818182</v>
      </c>
      <c r="L134" s="2" t="s">
        <v>1218</v>
      </c>
      <c r="M134" s="61" t="s">
        <v>1235</v>
      </c>
      <c r="N134" s="3" t="s">
        <v>1220</v>
      </c>
      <c r="O134" s="3" t="s">
        <v>1221</v>
      </c>
      <c r="P134" s="3" t="s">
        <v>1222</v>
      </c>
      <c r="Q134" s="44" t="s">
        <v>1223</v>
      </c>
      <c r="R134" s="3" t="s">
        <v>1224</v>
      </c>
      <c r="S134" s="3" t="s">
        <v>1225</v>
      </c>
      <c r="T134" s="5" t="s">
        <v>1226</v>
      </c>
      <c r="U134" s="3" t="s">
        <v>1477</v>
      </c>
      <c r="V134" s="3" t="s">
        <v>1243</v>
      </c>
      <c r="W134" s="33" t="s">
        <v>1244</v>
      </c>
    </row>
    <row r="135" spans="1:23" ht="68.25">
      <c r="A135" s="19">
        <v>6.5</v>
      </c>
      <c r="B135" s="2">
        <v>14.04</v>
      </c>
      <c r="C135" s="3"/>
      <c r="D135" s="2" t="s">
        <v>1233</v>
      </c>
      <c r="E135" s="7">
        <v>0.4479166666666667</v>
      </c>
      <c r="F135" s="7">
        <v>0.7916666666666666</v>
      </c>
      <c r="G135" s="2">
        <v>8.25</v>
      </c>
      <c r="H135" s="2">
        <v>6.25</v>
      </c>
      <c r="I135" s="85">
        <v>97</v>
      </c>
      <c r="J135" s="79">
        <f>SUM(J134)+I135</f>
        <v>437</v>
      </c>
      <c r="K135" s="367">
        <f>SUM(J135/A135)</f>
        <v>67.23076923076923</v>
      </c>
      <c r="L135" s="2" t="s">
        <v>1234</v>
      </c>
      <c r="M135" s="61" t="s">
        <v>1236</v>
      </c>
      <c r="N135" s="2" t="s">
        <v>1237</v>
      </c>
      <c r="O135" s="3" t="s">
        <v>1238</v>
      </c>
      <c r="P135" s="3" t="s">
        <v>1239</v>
      </c>
      <c r="Q135" s="44" t="s">
        <v>1240</v>
      </c>
      <c r="R135" s="3" t="s">
        <v>1241</v>
      </c>
      <c r="S135" s="3" t="s">
        <v>1242</v>
      </c>
      <c r="T135" s="3" t="s">
        <v>24</v>
      </c>
      <c r="U135" s="3"/>
      <c r="V135" s="3" t="s">
        <v>1245</v>
      </c>
      <c r="W135" s="33" t="s">
        <v>1246</v>
      </c>
    </row>
    <row r="136" spans="1:23" ht="79.5">
      <c r="A136" s="19">
        <v>7.5</v>
      </c>
      <c r="B136" s="2">
        <v>15.04</v>
      </c>
      <c r="C136" s="3"/>
      <c r="D136" s="2" t="s">
        <v>1248</v>
      </c>
      <c r="E136" s="7">
        <v>0.35416666666666663</v>
      </c>
      <c r="F136" s="7">
        <v>0.7916666666666666</v>
      </c>
      <c r="G136" s="2">
        <v>10.5</v>
      </c>
      <c r="H136" s="2">
        <v>7</v>
      </c>
      <c r="I136" s="85">
        <v>84</v>
      </c>
      <c r="J136" s="79">
        <f>SUM(J135)+I136</f>
        <v>521</v>
      </c>
      <c r="K136" s="367">
        <f>SUM(J136/A136)</f>
        <v>69.46666666666667</v>
      </c>
      <c r="L136" s="2" t="s">
        <v>1249</v>
      </c>
      <c r="M136" s="61" t="s">
        <v>1250</v>
      </c>
      <c r="N136" s="2" t="s">
        <v>1251</v>
      </c>
      <c r="O136" s="3" t="s">
        <v>1252</v>
      </c>
      <c r="P136" s="3" t="s">
        <v>1253</v>
      </c>
      <c r="Q136" s="44" t="s">
        <v>1254</v>
      </c>
      <c r="R136" s="3" t="s">
        <v>1255</v>
      </c>
      <c r="S136" s="3" t="s">
        <v>1256</v>
      </c>
      <c r="T136" s="5" t="s">
        <v>1257</v>
      </c>
      <c r="U136" s="3" t="s">
        <v>1354</v>
      </c>
      <c r="V136" s="3" t="s">
        <v>1260</v>
      </c>
      <c r="W136" s="33" t="s">
        <v>1261</v>
      </c>
    </row>
    <row r="137" spans="1:23" ht="33.75">
      <c r="A137" s="19">
        <v>8.5</v>
      </c>
      <c r="B137" s="2">
        <v>16.04</v>
      </c>
      <c r="C137" s="3"/>
      <c r="D137" s="2" t="s">
        <v>1270</v>
      </c>
      <c r="E137" s="421">
        <v>0.3229166666666667</v>
      </c>
      <c r="F137" s="7">
        <v>0.7916666666666666</v>
      </c>
      <c r="G137" s="423">
        <v>11.25</v>
      </c>
      <c r="H137" s="2">
        <v>6.5</v>
      </c>
      <c r="I137" s="85">
        <v>97</v>
      </c>
      <c r="J137" s="79">
        <f>SUM(J136)+I137</f>
        <v>618</v>
      </c>
      <c r="K137" s="367">
        <f>SUM(J137/A137)</f>
        <v>72.70588235294117</v>
      </c>
      <c r="L137" s="2" t="s">
        <v>1271</v>
      </c>
      <c r="M137" s="61" t="s">
        <v>1272</v>
      </c>
      <c r="N137" s="2" t="s">
        <v>1273</v>
      </c>
      <c r="O137" s="3" t="s">
        <v>1274</v>
      </c>
      <c r="P137" s="3" t="s">
        <v>1275</v>
      </c>
      <c r="Q137" s="44" t="s">
        <v>1276</v>
      </c>
      <c r="R137" s="3" t="s">
        <v>1277</v>
      </c>
      <c r="S137" s="3" t="s">
        <v>1278</v>
      </c>
      <c r="T137" s="3" t="s">
        <v>24</v>
      </c>
      <c r="U137" s="3" t="s">
        <v>1279</v>
      </c>
      <c r="V137" s="3" t="s">
        <v>1281</v>
      </c>
      <c r="W137" s="33" t="s">
        <v>1282</v>
      </c>
    </row>
    <row r="138" spans="1:23" ht="33.75">
      <c r="A138" s="19">
        <v>9.5</v>
      </c>
      <c r="B138" s="2">
        <v>17.04</v>
      </c>
      <c r="C138" s="3"/>
      <c r="D138" s="2" t="s">
        <v>1330</v>
      </c>
      <c r="E138" s="7">
        <v>0.35416666666666663</v>
      </c>
      <c r="F138" s="7">
        <v>0.7916666666666666</v>
      </c>
      <c r="G138" s="2">
        <v>10.5</v>
      </c>
      <c r="H138" s="2">
        <v>8</v>
      </c>
      <c r="I138" s="85">
        <v>103</v>
      </c>
      <c r="J138" s="79">
        <f>SUM(J137)+I138</f>
        <v>721</v>
      </c>
      <c r="K138" s="367">
        <f>SUM(J138/A138)</f>
        <v>75.89473684210526</v>
      </c>
      <c r="L138" s="2" t="s">
        <v>1287</v>
      </c>
      <c r="M138" s="61" t="s">
        <v>1288</v>
      </c>
      <c r="N138" s="2" t="s">
        <v>1289</v>
      </c>
      <c r="O138" s="3" t="s">
        <v>1290</v>
      </c>
      <c r="P138" s="3" t="s">
        <v>1291</v>
      </c>
      <c r="Q138" s="44" t="s">
        <v>1292</v>
      </c>
      <c r="R138" s="3" t="s">
        <v>1293</v>
      </c>
      <c r="S138" s="3" t="s">
        <v>1294</v>
      </c>
      <c r="T138" s="3" t="s">
        <v>1295</v>
      </c>
      <c r="U138" s="3" t="s">
        <v>1296</v>
      </c>
      <c r="V138" s="3"/>
      <c r="W138" s="33" t="s">
        <v>1298</v>
      </c>
    </row>
    <row r="139" spans="1:23" ht="57">
      <c r="A139" s="19">
        <v>10.5</v>
      </c>
      <c r="B139" s="2">
        <v>18.04</v>
      </c>
      <c r="C139" s="3"/>
      <c r="D139" s="2" t="s">
        <v>1299</v>
      </c>
      <c r="E139" s="421">
        <v>0.3229166666666667</v>
      </c>
      <c r="F139" s="7">
        <v>0.6041666666666667</v>
      </c>
      <c r="G139" s="2">
        <v>6.75</v>
      </c>
      <c r="H139" s="2">
        <v>5</v>
      </c>
      <c r="I139" s="85">
        <v>77</v>
      </c>
      <c r="J139" s="79">
        <f>SUM(J138)+I139</f>
        <v>798</v>
      </c>
      <c r="K139" s="367">
        <f>SUM(J139/A139)</f>
        <v>76</v>
      </c>
      <c r="L139" s="2" t="s">
        <v>1301</v>
      </c>
      <c r="M139" s="61" t="s">
        <v>1302</v>
      </c>
      <c r="N139" s="2" t="s">
        <v>1303</v>
      </c>
      <c r="O139" s="3" t="s">
        <v>1304</v>
      </c>
      <c r="P139" s="3" t="s">
        <v>1305</v>
      </c>
      <c r="Q139" s="44" t="s">
        <v>1306</v>
      </c>
      <c r="R139" s="3" t="s">
        <v>1307</v>
      </c>
      <c r="S139" s="3" t="s">
        <v>1308</v>
      </c>
      <c r="T139" s="5" t="s">
        <v>3600</v>
      </c>
      <c r="U139" s="3" t="s">
        <v>1323</v>
      </c>
      <c r="V139" s="3"/>
      <c r="W139" s="33" t="s">
        <v>1327</v>
      </c>
    </row>
    <row r="140" spans="1:23" ht="68.25">
      <c r="A140" s="19">
        <v>11.5</v>
      </c>
      <c r="B140" s="2">
        <v>19.04</v>
      </c>
      <c r="C140" s="3"/>
      <c r="D140" s="2" t="s">
        <v>1314</v>
      </c>
      <c r="E140" s="7">
        <v>0.40625</v>
      </c>
      <c r="F140" s="7">
        <v>0.7708333333333334</v>
      </c>
      <c r="G140" s="2">
        <v>8.75</v>
      </c>
      <c r="H140" s="2">
        <v>6.25</v>
      </c>
      <c r="I140" s="85">
        <v>86</v>
      </c>
      <c r="J140" s="79">
        <f>SUM(J139)+I140</f>
        <v>884</v>
      </c>
      <c r="K140" s="367">
        <f>SUM(J140/A140)</f>
        <v>76.8695652173913</v>
      </c>
      <c r="L140" s="2" t="s">
        <v>1315</v>
      </c>
      <c r="M140" s="61" t="s">
        <v>1316</v>
      </c>
      <c r="N140" s="2" t="s">
        <v>1317</v>
      </c>
      <c r="O140" s="3" t="s">
        <v>1318</v>
      </c>
      <c r="P140" s="3" t="s">
        <v>1319</v>
      </c>
      <c r="Q140" s="44" t="s">
        <v>1320</v>
      </c>
      <c r="R140" s="3" t="s">
        <v>1321</v>
      </c>
      <c r="S140" s="68" t="s">
        <v>1322</v>
      </c>
      <c r="T140" s="3" t="s">
        <v>24</v>
      </c>
      <c r="U140" s="61" t="s">
        <v>1438</v>
      </c>
      <c r="V140" s="3" t="s">
        <v>1350</v>
      </c>
      <c r="W140" s="33" t="s">
        <v>1326</v>
      </c>
    </row>
    <row r="141" spans="1:23" ht="79.5">
      <c r="A141" s="19">
        <v>12.5</v>
      </c>
      <c r="B141" s="2">
        <v>20.04</v>
      </c>
      <c r="C141" s="3"/>
      <c r="D141" s="2" t="s">
        <v>1331</v>
      </c>
      <c r="E141" s="7">
        <v>0.34375</v>
      </c>
      <c r="F141" s="7">
        <v>0.75</v>
      </c>
      <c r="G141" s="2">
        <v>9.75</v>
      </c>
      <c r="H141" s="2">
        <v>5.75</v>
      </c>
      <c r="I141" s="85">
        <v>70</v>
      </c>
      <c r="J141" s="79">
        <f>SUM(J140)+I141</f>
        <v>954</v>
      </c>
      <c r="K141" s="367">
        <f>SUM(J141/A141)</f>
        <v>76.32</v>
      </c>
      <c r="L141" s="2" t="s">
        <v>1329</v>
      </c>
      <c r="M141" s="61" t="s">
        <v>1335</v>
      </c>
      <c r="N141" s="3" t="s">
        <v>1336</v>
      </c>
      <c r="O141" s="3" t="s">
        <v>1340</v>
      </c>
      <c r="P141" s="3" t="s">
        <v>1341</v>
      </c>
      <c r="Q141" s="44" t="s">
        <v>1343</v>
      </c>
      <c r="R141" s="3" t="s">
        <v>1345</v>
      </c>
      <c r="S141" s="3" t="s">
        <v>1347</v>
      </c>
      <c r="T141" s="5" t="s">
        <v>615</v>
      </c>
      <c r="U141" s="3" t="s">
        <v>1352</v>
      </c>
      <c r="V141" s="3"/>
      <c r="W141" s="33" t="s">
        <v>1358</v>
      </c>
    </row>
    <row r="142" spans="1:23" ht="90.75">
      <c r="A142" s="19">
        <v>13.5</v>
      </c>
      <c r="B142" s="2">
        <v>21.04</v>
      </c>
      <c r="C142" s="3"/>
      <c r="D142" s="2" t="s">
        <v>1332</v>
      </c>
      <c r="E142" s="7">
        <v>0.34375</v>
      </c>
      <c r="F142" s="7">
        <v>0.7708333333333334</v>
      </c>
      <c r="G142" s="2">
        <v>10.25</v>
      </c>
      <c r="H142" s="2">
        <v>6.75</v>
      </c>
      <c r="I142" s="85">
        <v>65</v>
      </c>
      <c r="J142" s="79">
        <f>SUM(J141)+I142</f>
        <v>1019</v>
      </c>
      <c r="K142" s="367">
        <f>SUM(J142/A142)</f>
        <v>75.48148148148148</v>
      </c>
      <c r="L142" s="2" t="s">
        <v>1333</v>
      </c>
      <c r="M142" s="61" t="s">
        <v>1334</v>
      </c>
      <c r="N142" s="3" t="s">
        <v>1364</v>
      </c>
      <c r="O142" s="3" t="s">
        <v>1339</v>
      </c>
      <c r="P142" s="3" t="s">
        <v>1342</v>
      </c>
      <c r="Q142" s="44" t="s">
        <v>1344</v>
      </c>
      <c r="R142" s="3" t="s">
        <v>1346</v>
      </c>
      <c r="S142" s="3" t="s">
        <v>1348</v>
      </c>
      <c r="T142" s="3" t="s">
        <v>24</v>
      </c>
      <c r="U142" s="3" t="s">
        <v>1372</v>
      </c>
      <c r="V142" s="3"/>
      <c r="W142" s="33" t="s">
        <v>1359</v>
      </c>
    </row>
    <row r="143" spans="1:23" ht="57">
      <c r="A143" s="19">
        <v>14.5</v>
      </c>
      <c r="B143" s="2">
        <v>22.04</v>
      </c>
      <c r="C143" s="3"/>
      <c r="D143" s="2" t="s">
        <v>1361</v>
      </c>
      <c r="E143" s="7">
        <v>0.35416666666666663</v>
      </c>
      <c r="F143" s="7">
        <v>0.6354166666666666</v>
      </c>
      <c r="G143" s="2">
        <v>6.75</v>
      </c>
      <c r="H143" s="2">
        <v>4.5</v>
      </c>
      <c r="I143" s="85">
        <v>63</v>
      </c>
      <c r="J143" s="79">
        <f>SUM(J142)+I143</f>
        <v>1082</v>
      </c>
      <c r="K143" s="367">
        <f>SUM(J143/A143)</f>
        <v>74.62068965517241</v>
      </c>
      <c r="L143" s="2" t="s">
        <v>1362</v>
      </c>
      <c r="M143" s="61" t="s">
        <v>1365</v>
      </c>
      <c r="N143" s="3" t="s">
        <v>1363</v>
      </c>
      <c r="O143" s="3" t="s">
        <v>1366</v>
      </c>
      <c r="P143" s="3" t="s">
        <v>1367</v>
      </c>
      <c r="Q143" s="44" t="s">
        <v>1368</v>
      </c>
      <c r="R143" s="3" t="s">
        <v>1369</v>
      </c>
      <c r="S143" s="3" t="s">
        <v>1370</v>
      </c>
      <c r="T143" s="5" t="s">
        <v>1371</v>
      </c>
      <c r="U143" s="3" t="s">
        <v>1386</v>
      </c>
      <c r="V143" s="3"/>
      <c r="W143" s="33" t="s">
        <v>1394</v>
      </c>
    </row>
    <row r="144" spans="1:23" ht="80.25">
      <c r="A144" s="19">
        <v>15.5</v>
      </c>
      <c r="B144" s="2">
        <v>23.04</v>
      </c>
      <c r="C144" s="3"/>
      <c r="D144" s="2" t="s">
        <v>1375</v>
      </c>
      <c r="E144" s="7">
        <v>0.42708333333333337</v>
      </c>
      <c r="F144" s="7">
        <v>0.65625</v>
      </c>
      <c r="G144" s="2">
        <v>5.5</v>
      </c>
      <c r="H144" s="2">
        <v>3.5</v>
      </c>
      <c r="I144" s="85">
        <v>48</v>
      </c>
      <c r="J144" s="79">
        <f>SUM(J143)+I144</f>
        <v>1130</v>
      </c>
      <c r="K144" s="367">
        <f>SUM(J144/A144)</f>
        <v>72.90322580645162</v>
      </c>
      <c r="L144" s="2" t="s">
        <v>1376</v>
      </c>
      <c r="M144" s="61" t="s">
        <v>1404</v>
      </c>
      <c r="N144" s="3" t="s">
        <v>1336</v>
      </c>
      <c r="O144" s="3" t="s">
        <v>1379</v>
      </c>
      <c r="P144" s="3" t="s">
        <v>1392</v>
      </c>
      <c r="Q144" s="44" t="s">
        <v>1383</v>
      </c>
      <c r="R144" s="3" t="s">
        <v>1384</v>
      </c>
      <c r="S144" s="3" t="s">
        <v>1415</v>
      </c>
      <c r="T144" s="3" t="s">
        <v>2434</v>
      </c>
      <c r="U144" s="3" t="s">
        <v>1393</v>
      </c>
      <c r="V144" s="3"/>
      <c r="W144" s="33" t="s">
        <v>1401</v>
      </c>
    </row>
    <row r="145" spans="1:23" ht="45">
      <c r="A145" s="19">
        <v>16.5</v>
      </c>
      <c r="B145" s="2">
        <v>24.04</v>
      </c>
      <c r="C145" s="3"/>
      <c r="D145" s="2" t="s">
        <v>1409</v>
      </c>
      <c r="E145" s="7">
        <v>0.5104166666666666</v>
      </c>
      <c r="F145" s="421">
        <v>0.8229166666666666</v>
      </c>
      <c r="G145" s="2">
        <v>7.5</v>
      </c>
      <c r="H145" s="2">
        <v>5.25</v>
      </c>
      <c r="I145" s="85">
        <v>63</v>
      </c>
      <c r="J145" s="79">
        <f>SUM(J144)+I145</f>
        <v>1193</v>
      </c>
      <c r="K145" s="367">
        <f>SUM(J145/A145)</f>
        <v>72.3030303030303</v>
      </c>
      <c r="L145" s="2" t="s">
        <v>1403</v>
      </c>
      <c r="M145" s="61" t="s">
        <v>1405</v>
      </c>
      <c r="N145" s="2" t="s">
        <v>1406</v>
      </c>
      <c r="O145" s="3" t="s">
        <v>1420</v>
      </c>
      <c r="P145" s="3" t="s">
        <v>1408</v>
      </c>
      <c r="Q145" s="44" t="s">
        <v>1410</v>
      </c>
      <c r="R145" s="3" t="s">
        <v>1411</v>
      </c>
      <c r="S145" s="3" t="s">
        <v>1414</v>
      </c>
      <c r="T145" s="5" t="s">
        <v>1416</v>
      </c>
      <c r="U145" s="3" t="s">
        <v>1418</v>
      </c>
      <c r="V145" s="3"/>
      <c r="W145" s="33" t="s">
        <v>1419</v>
      </c>
    </row>
    <row r="146" spans="1:23" ht="57">
      <c r="A146" s="19">
        <v>17.5</v>
      </c>
      <c r="B146" s="2">
        <v>25.05</v>
      </c>
      <c r="C146" s="3"/>
      <c r="D146" s="2" t="s">
        <v>1425</v>
      </c>
      <c r="E146" s="7">
        <v>0.375</v>
      </c>
      <c r="F146" s="7">
        <v>0.8125</v>
      </c>
      <c r="G146" s="2">
        <v>10.5</v>
      </c>
      <c r="H146" s="2">
        <v>7</v>
      </c>
      <c r="I146" s="424">
        <v>146</v>
      </c>
      <c r="J146" s="79">
        <f>SUM(J145)+I146</f>
        <v>1339</v>
      </c>
      <c r="K146" s="367">
        <f>SUM(J146/A146)</f>
        <v>76.51428571428572</v>
      </c>
      <c r="L146" s="2" t="s">
        <v>1428</v>
      </c>
      <c r="M146" s="61" t="s">
        <v>1429</v>
      </c>
      <c r="N146" s="2" t="s">
        <v>1430</v>
      </c>
      <c r="O146" s="3" t="s">
        <v>1431</v>
      </c>
      <c r="P146" s="3" t="s">
        <v>1432</v>
      </c>
      <c r="Q146" s="44" t="s">
        <v>1433</v>
      </c>
      <c r="R146" s="3" t="s">
        <v>1411</v>
      </c>
      <c r="S146" s="3" t="s">
        <v>1434</v>
      </c>
      <c r="T146" s="5" t="s">
        <v>615</v>
      </c>
      <c r="U146" s="3" t="s">
        <v>1439</v>
      </c>
      <c r="V146" s="3"/>
      <c r="W146" s="33" t="s">
        <v>1436</v>
      </c>
    </row>
    <row r="147" spans="1:23" ht="57">
      <c r="A147" s="19">
        <v>18.5</v>
      </c>
      <c r="B147" s="2">
        <v>26.04</v>
      </c>
      <c r="C147" s="3"/>
      <c r="D147" s="2" t="s">
        <v>1440</v>
      </c>
      <c r="E147" s="7">
        <v>0.34375</v>
      </c>
      <c r="F147" s="7">
        <v>0.8125</v>
      </c>
      <c r="G147" s="423">
        <v>11.25</v>
      </c>
      <c r="H147" s="2">
        <v>6.25</v>
      </c>
      <c r="I147" s="85">
        <v>124</v>
      </c>
      <c r="J147" s="79">
        <f>SUM(J146)+I147</f>
        <v>1463</v>
      </c>
      <c r="K147" s="367">
        <f>SUM(J147/A147)</f>
        <v>79.08108108108108</v>
      </c>
      <c r="L147" s="2" t="s">
        <v>1441</v>
      </c>
      <c r="M147" s="61" t="s">
        <v>1442</v>
      </c>
      <c r="N147" s="2" t="s">
        <v>1443</v>
      </c>
      <c r="O147" s="3" t="s">
        <v>1444</v>
      </c>
      <c r="P147" s="3" t="s">
        <v>1445</v>
      </c>
      <c r="Q147" s="44" t="s">
        <v>1446</v>
      </c>
      <c r="R147" s="3" t="s">
        <v>1411</v>
      </c>
      <c r="S147" s="3" t="s">
        <v>1447</v>
      </c>
      <c r="T147" s="5" t="s">
        <v>1448</v>
      </c>
      <c r="U147" s="3" t="s">
        <v>1449</v>
      </c>
      <c r="V147" s="3"/>
      <c r="W147" s="33" t="s">
        <v>1632</v>
      </c>
    </row>
    <row r="148" spans="1:23" ht="33.75">
      <c r="A148" s="19">
        <v>19.5</v>
      </c>
      <c r="B148" s="2">
        <v>27.04</v>
      </c>
      <c r="C148" s="3"/>
      <c r="D148" s="2" t="s">
        <v>1456</v>
      </c>
      <c r="E148" s="421">
        <v>0.3229166666666667</v>
      </c>
      <c r="F148" s="7">
        <v>0.6770833333333333</v>
      </c>
      <c r="G148" s="2">
        <v>8.5</v>
      </c>
      <c r="H148" s="2">
        <v>6.75</v>
      </c>
      <c r="I148" s="85">
        <v>131</v>
      </c>
      <c r="J148" s="79">
        <f>SUM(J147)+I148</f>
        <v>1594</v>
      </c>
      <c r="K148" s="367">
        <f>SUM(J148/A148)</f>
        <v>81.74358974358974</v>
      </c>
      <c r="L148" s="2" t="s">
        <v>1459</v>
      </c>
      <c r="M148" s="61" t="s">
        <v>1461</v>
      </c>
      <c r="N148" s="2" t="s">
        <v>1462</v>
      </c>
      <c r="O148" s="3" t="s">
        <v>1463</v>
      </c>
      <c r="P148" s="3" t="s">
        <v>1464</v>
      </c>
      <c r="Q148" s="44" t="s">
        <v>1465</v>
      </c>
      <c r="R148" s="3" t="s">
        <v>1466</v>
      </c>
      <c r="S148" s="3" t="s">
        <v>1467</v>
      </c>
      <c r="T148" s="5" t="s">
        <v>1468</v>
      </c>
      <c r="U148" s="3" t="s">
        <v>1469</v>
      </c>
      <c r="V148" s="3"/>
      <c r="W148" s="33" t="s">
        <v>1478</v>
      </c>
    </row>
    <row r="149" spans="1:23" ht="22.5">
      <c r="A149" s="19">
        <v>20.5</v>
      </c>
      <c r="B149" s="2">
        <v>28.04</v>
      </c>
      <c r="C149" s="3"/>
      <c r="D149" s="2" t="s">
        <v>1457</v>
      </c>
      <c r="E149" s="7"/>
      <c r="F149" s="7"/>
      <c r="G149" s="2"/>
      <c r="H149" s="2"/>
      <c r="I149" s="85"/>
      <c r="J149" s="79">
        <f>SUM(J148)+I149</f>
        <v>1594</v>
      </c>
      <c r="K149" s="367">
        <f>SUM(J149/A149)</f>
        <v>77.7560975609756</v>
      </c>
      <c r="L149" s="2"/>
      <c r="M149" s="61"/>
      <c r="N149" s="2"/>
      <c r="O149" s="3"/>
      <c r="P149" s="3"/>
      <c r="Q149" s="44"/>
      <c r="R149" s="3"/>
      <c r="S149" s="3"/>
      <c r="T149" s="5" t="s">
        <v>1468</v>
      </c>
      <c r="U149" s="3"/>
      <c r="V149" s="3"/>
      <c r="W149" s="33" t="s">
        <v>1529</v>
      </c>
    </row>
    <row r="150" spans="1:23" ht="22.5">
      <c r="A150" s="36">
        <v>21.5</v>
      </c>
      <c r="B150" s="11">
        <v>29.04</v>
      </c>
      <c r="C150" s="28"/>
      <c r="D150" s="11" t="s">
        <v>1458</v>
      </c>
      <c r="E150" s="40"/>
      <c r="F150" s="40"/>
      <c r="G150" s="15"/>
      <c r="H150" s="15"/>
      <c r="I150" s="86"/>
      <c r="J150" s="79">
        <f>SUM(J149)+I150</f>
        <v>1594</v>
      </c>
      <c r="K150" s="374">
        <f>SUM(J150/A150)</f>
        <v>74.13953488372093</v>
      </c>
      <c r="L150" s="2"/>
      <c r="M150" s="375"/>
      <c r="N150" s="11"/>
      <c r="O150" s="28"/>
      <c r="P150" s="28"/>
      <c r="Q150" s="49"/>
      <c r="R150" s="28"/>
      <c r="S150" s="28"/>
      <c r="T150" s="28" t="s">
        <v>1474</v>
      </c>
      <c r="U150" s="28"/>
      <c r="V150" s="28"/>
      <c r="W150" s="34" t="s">
        <v>1473</v>
      </c>
    </row>
    <row r="151" spans="3:23" ht="13.5">
      <c r="C151" s="38"/>
      <c r="D151" s="38"/>
      <c r="E151" s="38"/>
      <c r="F151" s="39"/>
      <c r="G151" s="51">
        <f>SUM(G129:G150)</f>
        <v>169.25</v>
      </c>
      <c r="H151" s="53">
        <f>SUM(H129:H150)</f>
        <v>113</v>
      </c>
      <c r="I151" s="88"/>
      <c r="J151" s="88"/>
      <c r="K151" s="359"/>
      <c r="L151" s="776">
        <f>SUM(J150/H151)</f>
        <v>14.106194690265486</v>
      </c>
      <c r="M151" s="38"/>
      <c r="N151" s="38"/>
      <c r="O151" s="38"/>
      <c r="P151" s="38"/>
      <c r="Q151" s="38"/>
      <c r="R151" s="38"/>
      <c r="S151" s="38"/>
      <c r="T151" s="38"/>
      <c r="U151" s="38"/>
      <c r="V151" s="38"/>
      <c r="W151" s="38"/>
    </row>
    <row r="152" spans="6:9" ht="13.5">
      <c r="F152" s="38"/>
      <c r="G152" s="52"/>
      <c r="H152" s="189">
        <f>SUM(H151/G151)</f>
        <v>0.6676514032496307</v>
      </c>
      <c r="I152" s="88"/>
    </row>
    <row r="153" spans="1:11" ht="13.5">
      <c r="A153" s="71">
        <f>SUM(A150+A123)</f>
        <v>100</v>
      </c>
      <c r="F153" s="71" t="s">
        <v>486</v>
      </c>
      <c r="G153" s="72">
        <f>SUM(G151+G123)</f>
        <v>857.25</v>
      </c>
      <c r="H153" s="72">
        <f>SUM(H151+H123)</f>
        <v>610.25</v>
      </c>
      <c r="I153" s="73"/>
      <c r="J153" s="71">
        <f>SUM(J150+J123)</f>
        <v>4109</v>
      </c>
      <c r="K153" s="373">
        <f>SUM(J153/A153)</f>
        <v>41.09</v>
      </c>
    </row>
    <row r="154" ht="13.5">
      <c r="A154" s="38" t="s">
        <v>1498</v>
      </c>
    </row>
    <row r="155" spans="1:23" ht="13.5">
      <c r="A155" s="18" t="s">
        <v>1505</v>
      </c>
      <c r="B155" s="8" t="s">
        <v>1675</v>
      </c>
      <c r="C155" s="8"/>
      <c r="D155" s="8"/>
      <c r="E155" s="8"/>
      <c r="F155" s="8"/>
      <c r="G155" s="8"/>
      <c r="H155" s="8"/>
      <c r="I155" s="89"/>
      <c r="J155" s="89"/>
      <c r="K155" s="360"/>
      <c r="L155" s="38"/>
      <c r="M155" s="8"/>
      <c r="N155" s="8"/>
      <c r="O155" s="8"/>
      <c r="P155" s="8"/>
      <c r="Q155" s="8"/>
      <c r="R155" s="8"/>
      <c r="S155" s="8"/>
      <c r="T155" s="8"/>
      <c r="U155" s="8"/>
      <c r="V155" s="8"/>
      <c r="W155" s="41"/>
    </row>
    <row r="156" spans="1:23" ht="33.75">
      <c r="A156" s="327" t="s">
        <v>126</v>
      </c>
      <c r="B156" s="328" t="s">
        <v>127</v>
      </c>
      <c r="C156" s="328" t="s">
        <v>128</v>
      </c>
      <c r="D156" s="328" t="s">
        <v>129</v>
      </c>
      <c r="E156" s="328" t="s">
        <v>130</v>
      </c>
      <c r="F156" s="328" t="s">
        <v>131</v>
      </c>
      <c r="G156" s="328" t="s">
        <v>132</v>
      </c>
      <c r="H156" s="328" t="s">
        <v>133</v>
      </c>
      <c r="I156" s="329" t="s">
        <v>134</v>
      </c>
      <c r="J156" s="330" t="s">
        <v>135</v>
      </c>
      <c r="K156" s="865" t="s">
        <v>136</v>
      </c>
      <c r="L156" s="328" t="s">
        <v>293</v>
      </c>
      <c r="M156" s="866" t="s">
        <v>211</v>
      </c>
      <c r="N156" s="336" t="s">
        <v>137</v>
      </c>
      <c r="O156" s="328" t="s">
        <v>138</v>
      </c>
      <c r="P156" s="328" t="s">
        <v>139</v>
      </c>
      <c r="Q156" s="328" t="s">
        <v>140</v>
      </c>
      <c r="R156" s="328" t="s">
        <v>141</v>
      </c>
      <c r="S156" s="328" t="s">
        <v>142</v>
      </c>
      <c r="T156" s="331" t="s">
        <v>143</v>
      </c>
      <c r="U156" s="328" t="s">
        <v>144</v>
      </c>
      <c r="V156" s="328" t="s">
        <v>145</v>
      </c>
      <c r="W156" s="332" t="s">
        <v>146</v>
      </c>
    </row>
    <row r="157" spans="1:23" ht="22.5">
      <c r="A157" s="19">
        <v>1</v>
      </c>
      <c r="B157" s="2">
        <v>30.04</v>
      </c>
      <c r="C157" s="3"/>
      <c r="D157" s="2" t="s">
        <v>1457</v>
      </c>
      <c r="E157" s="7"/>
      <c r="F157" s="7"/>
      <c r="G157" s="2"/>
      <c r="H157" s="2"/>
      <c r="I157" s="85">
        <v>34</v>
      </c>
      <c r="J157" s="79">
        <f>SUM(J156)+I157</f>
        <v>34</v>
      </c>
      <c r="K157" s="367">
        <f>SUM(J157/A157)</f>
        <v>34</v>
      </c>
      <c r="L157" s="2"/>
      <c r="M157" s="61" t="s">
        <v>1461</v>
      </c>
      <c r="N157" s="3" t="s">
        <v>1507</v>
      </c>
      <c r="O157" s="61"/>
      <c r="P157" s="3"/>
      <c r="Q157" s="44" t="s">
        <v>1565</v>
      </c>
      <c r="R157" s="3"/>
      <c r="S157" s="68"/>
      <c r="T157" s="5" t="s">
        <v>1468</v>
      </c>
      <c r="U157" s="3"/>
      <c r="V157" s="3"/>
      <c r="W157" s="33" t="s">
        <v>1530</v>
      </c>
    </row>
    <row r="158" spans="1:23" ht="22.5">
      <c r="A158" s="19">
        <v>2</v>
      </c>
      <c r="B158" s="2">
        <v>1.05</v>
      </c>
      <c r="C158" s="3"/>
      <c r="D158" s="2" t="s">
        <v>1457</v>
      </c>
      <c r="E158" s="7"/>
      <c r="F158" s="7"/>
      <c r="G158" s="2"/>
      <c r="H158" s="2"/>
      <c r="I158" s="85"/>
      <c r="J158" s="79">
        <f>SUM(J157)+I158</f>
        <v>34</v>
      </c>
      <c r="K158" s="367">
        <f>SUM(J158/A158)</f>
        <v>17</v>
      </c>
      <c r="L158" s="2"/>
      <c r="M158" s="335"/>
      <c r="N158" s="3"/>
      <c r="O158" s="61"/>
      <c r="P158" s="3"/>
      <c r="Q158" s="44"/>
      <c r="R158" s="3"/>
      <c r="S158" s="68"/>
      <c r="T158" s="5" t="s">
        <v>1468</v>
      </c>
      <c r="U158" s="3"/>
      <c r="V158" s="3"/>
      <c r="W158" s="33" t="s">
        <v>1526</v>
      </c>
    </row>
    <row r="159" spans="1:23" ht="22.5">
      <c r="A159" s="19">
        <v>3</v>
      </c>
      <c r="B159" s="2">
        <v>2.05</v>
      </c>
      <c r="C159" s="3"/>
      <c r="D159" s="2" t="s">
        <v>1457</v>
      </c>
      <c r="E159" s="7"/>
      <c r="F159" s="7"/>
      <c r="G159" s="2"/>
      <c r="H159" s="2"/>
      <c r="I159" s="85">
        <v>10</v>
      </c>
      <c r="J159" s="79">
        <f>SUM(J158)+I159</f>
        <v>44</v>
      </c>
      <c r="K159" s="367">
        <f>SUM(J159/A159)</f>
        <v>14.666666666666666</v>
      </c>
      <c r="L159" s="2"/>
      <c r="M159" s="335"/>
      <c r="N159" s="3" t="s">
        <v>1598</v>
      </c>
      <c r="O159" s="61"/>
      <c r="P159" s="3"/>
      <c r="Q159" s="44" t="s">
        <v>1566</v>
      </c>
      <c r="R159" s="3"/>
      <c r="S159" s="68"/>
      <c r="T159" s="5" t="s">
        <v>1468</v>
      </c>
      <c r="U159" s="3"/>
      <c r="V159" s="3"/>
      <c r="W159" s="33" t="s">
        <v>1528</v>
      </c>
    </row>
    <row r="160" spans="1:23" ht="57">
      <c r="A160" s="19">
        <v>4</v>
      </c>
      <c r="B160" s="2">
        <v>3.05</v>
      </c>
      <c r="C160" s="3" t="s">
        <v>1496</v>
      </c>
      <c r="D160" s="3" t="s">
        <v>1497</v>
      </c>
      <c r="E160" s="7">
        <v>0.47916666666666663</v>
      </c>
      <c r="F160" s="7">
        <v>0.8125</v>
      </c>
      <c r="G160" s="2">
        <v>8</v>
      </c>
      <c r="H160" s="2">
        <v>7.5</v>
      </c>
      <c r="I160" s="85">
        <v>72</v>
      </c>
      <c r="J160" s="79">
        <f>SUM(J159)+I160</f>
        <v>116</v>
      </c>
      <c r="K160" s="367">
        <f>SUM(J160/A160)</f>
        <v>29</v>
      </c>
      <c r="L160" s="2">
        <f>SUM(I160/H160)</f>
        <v>9.6</v>
      </c>
      <c r="M160" s="335" t="s">
        <v>1499</v>
      </c>
      <c r="N160" s="3" t="s">
        <v>1634</v>
      </c>
      <c r="O160" s="61" t="s">
        <v>1501</v>
      </c>
      <c r="P160" s="3" t="s">
        <v>1502</v>
      </c>
      <c r="Q160" s="44" t="s">
        <v>1503</v>
      </c>
      <c r="R160" s="3" t="s">
        <v>1517</v>
      </c>
      <c r="S160" s="68" t="s">
        <v>1504</v>
      </c>
      <c r="T160" s="3" t="s">
        <v>24</v>
      </c>
      <c r="U160" s="3" t="s">
        <v>1579</v>
      </c>
      <c r="V160" s="3" t="s">
        <v>1575</v>
      </c>
      <c r="W160" s="33" t="s">
        <v>1525</v>
      </c>
    </row>
    <row r="161" spans="1:23" ht="46.5">
      <c r="A161" s="19">
        <v>5</v>
      </c>
      <c r="B161" s="2">
        <v>4.05</v>
      </c>
      <c r="C161" s="3"/>
      <c r="D161" s="3" t="s">
        <v>1506</v>
      </c>
      <c r="E161" s="421">
        <v>0.2916666666666667</v>
      </c>
      <c r="F161" s="7">
        <v>0.7395833333333334</v>
      </c>
      <c r="G161" s="2">
        <v>10.75</v>
      </c>
      <c r="H161" s="2">
        <v>8.25</v>
      </c>
      <c r="I161" s="85">
        <v>75</v>
      </c>
      <c r="J161" s="79">
        <f>SUM(J160)+I161</f>
        <v>191</v>
      </c>
      <c r="K161" s="367">
        <f>SUM(J161/A161)</f>
        <v>38.2</v>
      </c>
      <c r="L161" s="775">
        <f>SUM(I161/H161)</f>
        <v>9.090909090909092</v>
      </c>
      <c r="M161" s="335" t="s">
        <v>1582</v>
      </c>
      <c r="N161" s="3" t="s">
        <v>1537</v>
      </c>
      <c r="O161" s="61" t="s">
        <v>1512</v>
      </c>
      <c r="P161" s="3" t="s">
        <v>1513</v>
      </c>
      <c r="Q161" s="44" t="s">
        <v>1514</v>
      </c>
      <c r="R161" s="3" t="s">
        <v>1518</v>
      </c>
      <c r="S161" s="68" t="s">
        <v>1504</v>
      </c>
      <c r="T161" s="3" t="s">
        <v>1519</v>
      </c>
      <c r="U161" s="3" t="s">
        <v>1520</v>
      </c>
      <c r="V161" s="3" t="s">
        <v>1521</v>
      </c>
      <c r="W161" s="33" t="s">
        <v>1567</v>
      </c>
    </row>
    <row r="162" spans="1:23" ht="33.75">
      <c r="A162" s="19">
        <v>6</v>
      </c>
      <c r="B162" s="2">
        <v>5.05</v>
      </c>
      <c r="C162" s="3" t="s">
        <v>1506</v>
      </c>
      <c r="D162" s="3" t="s">
        <v>1561</v>
      </c>
      <c r="E162" s="7"/>
      <c r="F162" s="7"/>
      <c r="G162" s="2"/>
      <c r="H162" s="2"/>
      <c r="I162" s="85">
        <v>25</v>
      </c>
      <c r="J162" s="79">
        <f>SUM(J161)+I162</f>
        <v>216</v>
      </c>
      <c r="K162" s="367">
        <f>SUM(J162/A162)</f>
        <v>36</v>
      </c>
      <c r="L162" s="2"/>
      <c r="M162" s="335" t="s">
        <v>1572</v>
      </c>
      <c r="N162" s="3" t="s">
        <v>1562</v>
      </c>
      <c r="O162" s="61" t="s">
        <v>1563</v>
      </c>
      <c r="P162" s="3"/>
      <c r="Q162" s="44" t="s">
        <v>1564</v>
      </c>
      <c r="R162" s="3"/>
      <c r="S162" s="68"/>
      <c r="T162" s="5" t="s">
        <v>1468</v>
      </c>
      <c r="U162" s="3"/>
      <c r="V162" s="3"/>
      <c r="W162" s="33" t="s">
        <v>1569</v>
      </c>
    </row>
    <row r="163" spans="1:23" ht="22.5">
      <c r="A163" s="19">
        <v>7</v>
      </c>
      <c r="B163" s="2">
        <v>6.05</v>
      </c>
      <c r="C163" s="3"/>
      <c r="D163" s="3" t="s">
        <v>1506</v>
      </c>
      <c r="E163" s="7"/>
      <c r="F163" s="7"/>
      <c r="G163" s="2"/>
      <c r="H163" s="2"/>
      <c r="I163" s="85"/>
      <c r="J163" s="79">
        <f>SUM(J162)+I163</f>
        <v>216</v>
      </c>
      <c r="K163" s="367">
        <f>SUM(J163/A163)</f>
        <v>30.857142857142858</v>
      </c>
      <c r="L163" s="2"/>
      <c r="M163" s="335" t="s">
        <v>1573</v>
      </c>
      <c r="N163" s="3"/>
      <c r="O163" s="61"/>
      <c r="P163" s="3"/>
      <c r="Q163" s="44"/>
      <c r="R163" s="3"/>
      <c r="S163" s="68"/>
      <c r="T163" s="5" t="s">
        <v>1468</v>
      </c>
      <c r="U163" s="3" t="s">
        <v>1577</v>
      </c>
      <c r="V163" s="3" t="s">
        <v>1608</v>
      </c>
      <c r="W163" s="33" t="s">
        <v>1578</v>
      </c>
    </row>
    <row r="164" spans="1:23" ht="45.75">
      <c r="A164" s="19">
        <v>8</v>
      </c>
      <c r="B164" s="2">
        <v>7.05</v>
      </c>
      <c r="C164" s="3"/>
      <c r="D164" s="3" t="s">
        <v>1583</v>
      </c>
      <c r="E164" s="7">
        <v>0.3645833333333333</v>
      </c>
      <c r="F164" s="7">
        <v>0.7708333333333334</v>
      </c>
      <c r="G164" s="2">
        <v>9.75</v>
      </c>
      <c r="H164" s="2">
        <v>8</v>
      </c>
      <c r="I164" s="85">
        <v>80</v>
      </c>
      <c r="J164" s="79">
        <f>SUM(J163)+I164</f>
        <v>296</v>
      </c>
      <c r="K164" s="367">
        <f>SUM(J164/A164)</f>
        <v>37</v>
      </c>
      <c r="L164" s="2">
        <f>SUM(I164/H164)</f>
        <v>10</v>
      </c>
      <c r="M164" s="335" t="s">
        <v>1584</v>
      </c>
      <c r="N164" s="3" t="s">
        <v>1585</v>
      </c>
      <c r="O164" s="61" t="s">
        <v>1592</v>
      </c>
      <c r="P164" s="3" t="s">
        <v>1602</v>
      </c>
      <c r="Q164" s="44" t="s">
        <v>1588</v>
      </c>
      <c r="R164" s="3" t="s">
        <v>1589</v>
      </c>
      <c r="S164" s="68" t="s">
        <v>1590</v>
      </c>
      <c r="T164" s="3" t="s">
        <v>24</v>
      </c>
      <c r="U164" s="3"/>
      <c r="V164" s="3"/>
      <c r="W164" s="33" t="s">
        <v>1594</v>
      </c>
    </row>
    <row r="165" spans="1:23" ht="79.5">
      <c r="A165" s="19">
        <v>9</v>
      </c>
      <c r="B165" s="2">
        <v>8.05</v>
      </c>
      <c r="C165" s="3"/>
      <c r="D165" s="3" t="s">
        <v>1596</v>
      </c>
      <c r="E165" s="7">
        <v>0.3125</v>
      </c>
      <c r="F165" s="7">
        <v>0.7395833333333334</v>
      </c>
      <c r="G165" s="2">
        <v>10.25</v>
      </c>
      <c r="H165" s="2">
        <v>7.5</v>
      </c>
      <c r="I165" s="85">
        <v>75</v>
      </c>
      <c r="J165" s="79">
        <f>SUM(J164)+I165</f>
        <v>371</v>
      </c>
      <c r="K165" s="367">
        <f>SUM(J165/A165)</f>
        <v>41.22222222222222</v>
      </c>
      <c r="L165" s="2">
        <f>SUM(I165/H165)</f>
        <v>10</v>
      </c>
      <c r="M165" s="335" t="s">
        <v>1599</v>
      </c>
      <c r="N165" s="3" t="s">
        <v>1600</v>
      </c>
      <c r="O165" s="61" t="s">
        <v>1601</v>
      </c>
      <c r="P165" s="3" t="s">
        <v>1603</v>
      </c>
      <c r="Q165" s="44" t="s">
        <v>1604</v>
      </c>
      <c r="R165" s="3" t="s">
        <v>1605</v>
      </c>
      <c r="S165" s="68" t="s">
        <v>1606</v>
      </c>
      <c r="T165" s="3" t="s">
        <v>24</v>
      </c>
      <c r="U165" s="3" t="s">
        <v>1607</v>
      </c>
      <c r="V165" s="3"/>
      <c r="W165" s="33" t="s">
        <v>1621</v>
      </c>
    </row>
    <row r="166" spans="1:23" ht="57">
      <c r="A166" s="19">
        <v>10</v>
      </c>
      <c r="B166" s="2">
        <v>9.05</v>
      </c>
      <c r="C166" s="3"/>
      <c r="D166" s="3" t="s">
        <v>1610</v>
      </c>
      <c r="E166" s="7">
        <v>0.3125</v>
      </c>
      <c r="F166" s="7">
        <v>0.75</v>
      </c>
      <c r="G166" s="2">
        <v>10.5</v>
      </c>
      <c r="H166" s="2">
        <v>8</v>
      </c>
      <c r="I166" s="85">
        <v>74</v>
      </c>
      <c r="J166" s="79">
        <f>SUM(J165)+I166</f>
        <v>445</v>
      </c>
      <c r="K166" s="367">
        <f>SUM(J166/A166)</f>
        <v>44.5</v>
      </c>
      <c r="L166" s="2">
        <f>SUM(I166/H166)</f>
        <v>9.25</v>
      </c>
      <c r="M166" s="335" t="s">
        <v>1611</v>
      </c>
      <c r="N166" s="3" t="s">
        <v>1626</v>
      </c>
      <c r="O166" s="61" t="s">
        <v>1620</v>
      </c>
      <c r="P166" s="3" t="s">
        <v>1614</v>
      </c>
      <c r="Q166" s="44" t="s">
        <v>1615</v>
      </c>
      <c r="R166" s="3" t="s">
        <v>1616</v>
      </c>
      <c r="S166" s="68" t="s">
        <v>1617</v>
      </c>
      <c r="T166" s="5" t="s">
        <v>1448</v>
      </c>
      <c r="U166" s="3"/>
      <c r="V166" s="3" t="s">
        <v>1618</v>
      </c>
      <c r="W166" s="33" t="s">
        <v>1619</v>
      </c>
    </row>
    <row r="167" spans="1:23" ht="45">
      <c r="A167" s="19">
        <v>11</v>
      </c>
      <c r="B167" s="2">
        <v>10.05</v>
      </c>
      <c r="C167" s="3"/>
      <c r="D167" s="3" t="s">
        <v>1635</v>
      </c>
      <c r="E167" s="7">
        <v>0.30208333333333337</v>
      </c>
      <c r="F167" s="7">
        <v>0.71875</v>
      </c>
      <c r="G167" s="2">
        <v>10</v>
      </c>
      <c r="H167" s="2">
        <v>7.5</v>
      </c>
      <c r="I167" s="85">
        <v>81</v>
      </c>
      <c r="J167" s="79">
        <f>SUM(J166)+I167</f>
        <v>526</v>
      </c>
      <c r="K167" s="367">
        <f>SUM(J167/A167)</f>
        <v>47.81818181818182</v>
      </c>
      <c r="L167" s="2">
        <f>SUM(I167/H167)</f>
        <v>10.8</v>
      </c>
      <c r="M167" s="335" t="s">
        <v>1625</v>
      </c>
      <c r="N167" s="3" t="s">
        <v>1627</v>
      </c>
      <c r="O167" s="61" t="s">
        <v>1628</v>
      </c>
      <c r="P167" s="3" t="s">
        <v>1629</v>
      </c>
      <c r="Q167" s="44" t="s">
        <v>1630</v>
      </c>
      <c r="R167" s="3" t="s">
        <v>1631</v>
      </c>
      <c r="S167" s="68" t="s">
        <v>1617</v>
      </c>
      <c r="T167" s="3" t="s">
        <v>24</v>
      </c>
      <c r="U167" s="3"/>
      <c r="V167" s="3"/>
      <c r="W167" s="33" t="s">
        <v>1633</v>
      </c>
    </row>
    <row r="168" spans="1:23" ht="57">
      <c r="A168" s="19">
        <v>12</v>
      </c>
      <c r="B168" s="2">
        <v>11.05</v>
      </c>
      <c r="C168" s="3"/>
      <c r="D168" s="3" t="s">
        <v>1636</v>
      </c>
      <c r="E168" s="421">
        <v>0.2916666666666667</v>
      </c>
      <c r="F168" s="7">
        <v>0.78125</v>
      </c>
      <c r="G168" s="2">
        <v>11.75</v>
      </c>
      <c r="H168" s="2">
        <v>9</v>
      </c>
      <c r="I168" s="85">
        <v>115</v>
      </c>
      <c r="J168" s="79">
        <f>SUM(J167)+I168</f>
        <v>641</v>
      </c>
      <c r="K168" s="367">
        <f>SUM(J168/A168)</f>
        <v>53.416666666666664</v>
      </c>
      <c r="L168" s="775">
        <f>SUM(I168/H168)</f>
        <v>12.777777777777779</v>
      </c>
      <c r="M168" s="335" t="s">
        <v>1637</v>
      </c>
      <c r="N168" s="3" t="s">
        <v>1638</v>
      </c>
      <c r="O168" s="61" t="s">
        <v>1639</v>
      </c>
      <c r="P168" s="3" t="s">
        <v>1640</v>
      </c>
      <c r="Q168" s="44" t="s">
        <v>1641</v>
      </c>
      <c r="R168" s="3" t="s">
        <v>1642</v>
      </c>
      <c r="S168" s="68" t="s">
        <v>1617</v>
      </c>
      <c r="T168" s="3" t="s">
        <v>1643</v>
      </c>
      <c r="U168" s="3"/>
      <c r="V168" s="3"/>
      <c r="W168" s="33" t="s">
        <v>1706</v>
      </c>
    </row>
    <row r="169" spans="1:23" ht="22.5">
      <c r="A169" s="19">
        <v>13</v>
      </c>
      <c r="B169" s="2">
        <v>12.05</v>
      </c>
      <c r="C169" s="3" t="s">
        <v>1646</v>
      </c>
      <c r="D169" s="3"/>
      <c r="E169" s="7"/>
      <c r="F169" s="7"/>
      <c r="G169" s="2"/>
      <c r="H169" s="2"/>
      <c r="I169" s="85"/>
      <c r="J169" s="79">
        <f>SUM(J168)+I169</f>
        <v>641</v>
      </c>
      <c r="K169" s="367">
        <f>SUM(J169/A169)</f>
        <v>49.30769230769231</v>
      </c>
      <c r="L169" s="2"/>
      <c r="M169" s="335"/>
      <c r="N169" s="3"/>
      <c r="O169" s="61"/>
      <c r="P169" s="3"/>
      <c r="Q169" s="44"/>
      <c r="R169" s="3"/>
      <c r="S169" s="68"/>
      <c r="T169" s="3" t="s">
        <v>1643</v>
      </c>
      <c r="U169" s="3"/>
      <c r="V169" s="3"/>
      <c r="W169" s="33" t="s">
        <v>1658</v>
      </c>
    </row>
    <row r="170" spans="1:25" ht="57">
      <c r="A170" s="19">
        <v>14</v>
      </c>
      <c r="B170" s="2">
        <v>13.05</v>
      </c>
      <c r="C170" s="3"/>
      <c r="D170" s="3" t="s">
        <v>1662</v>
      </c>
      <c r="E170" s="7">
        <v>0.5729166666666666</v>
      </c>
      <c r="F170" s="7">
        <v>0.7604166666666666</v>
      </c>
      <c r="G170" s="2">
        <v>4.5</v>
      </c>
      <c r="H170" s="2">
        <v>4</v>
      </c>
      <c r="I170" s="85">
        <v>69</v>
      </c>
      <c r="J170" s="79">
        <f>SUM(J169)+I170</f>
        <v>710</v>
      </c>
      <c r="K170" s="367">
        <f>SUM(J170/A170)</f>
        <v>50.714285714285715</v>
      </c>
      <c r="L170" s="2" t="s">
        <v>1649</v>
      </c>
      <c r="M170" s="335" t="s">
        <v>1651</v>
      </c>
      <c r="N170" s="3" t="s">
        <v>1652</v>
      </c>
      <c r="O170" s="61" t="s">
        <v>1653</v>
      </c>
      <c r="P170" s="3" t="s">
        <v>1654</v>
      </c>
      <c r="Q170" s="44" t="s">
        <v>1655</v>
      </c>
      <c r="R170" s="3" t="s">
        <v>1642</v>
      </c>
      <c r="S170" s="68" t="s">
        <v>1617</v>
      </c>
      <c r="T170" s="5" t="s">
        <v>1448</v>
      </c>
      <c r="U170" s="3" t="s">
        <v>1672</v>
      </c>
      <c r="V170" s="3" t="s">
        <v>1657</v>
      </c>
      <c r="W170" s="33" t="s">
        <v>1659</v>
      </c>
      <c r="Y170" t="s">
        <v>1660</v>
      </c>
    </row>
    <row r="171" spans="1:23" ht="57">
      <c r="A171" s="19">
        <v>15</v>
      </c>
      <c r="B171" s="2">
        <v>14.05</v>
      </c>
      <c r="C171" s="3"/>
      <c r="D171" s="3" t="s">
        <v>1663</v>
      </c>
      <c r="E171" s="7">
        <v>0.3229166666666667</v>
      </c>
      <c r="F171" s="7">
        <v>0.75</v>
      </c>
      <c r="G171" s="2">
        <v>10.25</v>
      </c>
      <c r="H171" s="2">
        <v>7.5</v>
      </c>
      <c r="I171" s="85">
        <v>121</v>
      </c>
      <c r="J171" s="79">
        <f>SUM(J170)+I171</f>
        <v>831</v>
      </c>
      <c r="K171" s="367">
        <f>SUM(J171/A171)</f>
        <v>55.4</v>
      </c>
      <c r="L171" s="2" t="s">
        <v>1664</v>
      </c>
      <c r="M171" s="335" t="s">
        <v>1666</v>
      </c>
      <c r="N171" s="3" t="s">
        <v>1667</v>
      </c>
      <c r="O171" s="61" t="s">
        <v>1693</v>
      </c>
      <c r="P171" s="3" t="s">
        <v>1669</v>
      </c>
      <c r="Q171" s="44" t="s">
        <v>1670</v>
      </c>
      <c r="R171" s="3" t="s">
        <v>1671</v>
      </c>
      <c r="S171" s="68" t="s">
        <v>1617</v>
      </c>
      <c r="T171" s="3" t="s">
        <v>24</v>
      </c>
      <c r="U171" s="3"/>
      <c r="V171" s="3" t="s">
        <v>1673</v>
      </c>
      <c r="W171" s="33" t="s">
        <v>1674</v>
      </c>
    </row>
    <row r="172" spans="1:23" ht="33.75">
      <c r="A172" s="19">
        <v>16</v>
      </c>
      <c r="B172" s="2">
        <v>15.05</v>
      </c>
      <c r="C172" s="3"/>
      <c r="D172" s="3" t="s">
        <v>1689</v>
      </c>
      <c r="E172" s="7">
        <v>0.3125</v>
      </c>
      <c r="F172" s="7">
        <v>0.7604166666666666</v>
      </c>
      <c r="G172" s="2">
        <v>10.75</v>
      </c>
      <c r="H172" s="2">
        <v>8.75</v>
      </c>
      <c r="I172" s="424">
        <v>176</v>
      </c>
      <c r="J172" s="79">
        <f>SUM(J171)+I172</f>
        <v>1007</v>
      </c>
      <c r="K172" s="367">
        <f>SUM(J172/A172)</f>
        <v>62.9375</v>
      </c>
      <c r="L172" s="2" t="s">
        <v>1690</v>
      </c>
      <c r="M172" s="335" t="s">
        <v>1691</v>
      </c>
      <c r="N172" s="3" t="s">
        <v>1692</v>
      </c>
      <c r="O172" s="61" t="s">
        <v>1694</v>
      </c>
      <c r="P172" s="3" t="s">
        <v>1695</v>
      </c>
      <c r="Q172" s="44" t="s">
        <v>1696</v>
      </c>
      <c r="R172" s="3" t="s">
        <v>1671</v>
      </c>
      <c r="S172" s="68" t="s">
        <v>1617</v>
      </c>
      <c r="T172" s="3" t="s">
        <v>24</v>
      </c>
      <c r="U172" s="3"/>
      <c r="V172" s="3" t="s">
        <v>1697</v>
      </c>
      <c r="W172" s="33" t="s">
        <v>1698</v>
      </c>
    </row>
    <row r="173" spans="1:23" ht="33.75">
      <c r="A173" s="19">
        <v>17</v>
      </c>
      <c r="B173" s="2">
        <v>16.05</v>
      </c>
      <c r="C173" s="3"/>
      <c r="D173" s="3" t="s">
        <v>1718</v>
      </c>
      <c r="E173" s="7">
        <v>0.30208333333333337</v>
      </c>
      <c r="F173" s="7">
        <v>0.7291666666666667</v>
      </c>
      <c r="G173" s="2">
        <v>10.25</v>
      </c>
      <c r="H173" s="2">
        <v>7.25</v>
      </c>
      <c r="I173" s="85">
        <v>136</v>
      </c>
      <c r="J173" s="79">
        <f>SUM(J172)+I173</f>
        <v>1143</v>
      </c>
      <c r="K173" s="367">
        <f>SUM(J173/A173)</f>
        <v>67.23529411764706</v>
      </c>
      <c r="L173" s="2" t="s">
        <v>1700</v>
      </c>
      <c r="M173" s="335" t="s">
        <v>1701</v>
      </c>
      <c r="N173" s="3" t="s">
        <v>1702</v>
      </c>
      <c r="O173" s="61" t="s">
        <v>1703</v>
      </c>
      <c r="P173" s="3" t="s">
        <v>1704</v>
      </c>
      <c r="Q173" s="44" t="s">
        <v>1705</v>
      </c>
      <c r="R173" s="3" t="s">
        <v>1671</v>
      </c>
      <c r="S173" s="68" t="s">
        <v>1617</v>
      </c>
      <c r="T173" s="3" t="s">
        <v>24</v>
      </c>
      <c r="U173" s="3"/>
      <c r="V173" s="3"/>
      <c r="W173" s="33" t="s">
        <v>1707</v>
      </c>
    </row>
    <row r="174" spans="1:23" ht="45.75">
      <c r="A174" s="19">
        <v>18</v>
      </c>
      <c r="B174" s="2">
        <v>17.05</v>
      </c>
      <c r="C174" s="3"/>
      <c r="D174" s="3" t="s">
        <v>1719</v>
      </c>
      <c r="E174" s="7">
        <v>0.30208333333333337</v>
      </c>
      <c r="F174" s="7">
        <v>0.7604166666666666</v>
      </c>
      <c r="G174" s="2">
        <v>11</v>
      </c>
      <c r="H174" s="2">
        <v>7.75</v>
      </c>
      <c r="I174" s="85">
        <v>124</v>
      </c>
      <c r="J174" s="79">
        <f>SUM(J173)+I174</f>
        <v>1267</v>
      </c>
      <c r="K174" s="367">
        <f>SUM(J174/A174)</f>
        <v>70.38888888888889</v>
      </c>
      <c r="L174" s="2" t="s">
        <v>1711</v>
      </c>
      <c r="M174" s="335" t="s">
        <v>1712</v>
      </c>
      <c r="N174" s="3" t="s">
        <v>1713</v>
      </c>
      <c r="O174" s="61" t="s">
        <v>1714</v>
      </c>
      <c r="P174" s="3" t="s">
        <v>1715</v>
      </c>
      <c r="Q174" s="44" t="s">
        <v>1716</v>
      </c>
      <c r="R174" s="3" t="s">
        <v>1671</v>
      </c>
      <c r="S174" s="68" t="s">
        <v>1617</v>
      </c>
      <c r="T174" s="3" t="s">
        <v>24</v>
      </c>
      <c r="U174" s="3"/>
      <c r="V174" s="3"/>
      <c r="W174" s="33" t="s">
        <v>1717</v>
      </c>
    </row>
    <row r="175" spans="1:23" ht="91.5">
      <c r="A175" s="19">
        <v>19</v>
      </c>
      <c r="B175" s="2">
        <v>18.05</v>
      </c>
      <c r="C175" s="3"/>
      <c r="D175" s="3" t="s">
        <v>1720</v>
      </c>
      <c r="E175" s="7">
        <v>0.30208333333333337</v>
      </c>
      <c r="F175" s="421">
        <v>0.8541666666666667</v>
      </c>
      <c r="G175" s="423">
        <v>13.25</v>
      </c>
      <c r="H175" s="423">
        <v>9.25</v>
      </c>
      <c r="I175" s="85">
        <v>145</v>
      </c>
      <c r="J175" s="79">
        <f>SUM(J174)+I175</f>
        <v>1412</v>
      </c>
      <c r="K175" s="367">
        <f>SUM(J175/A175)</f>
        <v>74.3157894736842</v>
      </c>
      <c r="L175" s="2" t="s">
        <v>1721</v>
      </c>
      <c r="M175" s="335" t="s">
        <v>1722</v>
      </c>
      <c r="N175" s="3" t="s">
        <v>1723</v>
      </c>
      <c r="O175" s="61" t="s">
        <v>1729</v>
      </c>
      <c r="P175" s="3" t="s">
        <v>1725</v>
      </c>
      <c r="Q175" s="44" t="s">
        <v>1726</v>
      </c>
      <c r="R175" s="3" t="s">
        <v>1727</v>
      </c>
      <c r="S175" s="68" t="s">
        <v>1617</v>
      </c>
      <c r="T175" s="3" t="s">
        <v>24</v>
      </c>
      <c r="U175" s="3"/>
      <c r="V175" s="3"/>
      <c r="W175" s="33" t="s">
        <v>1747</v>
      </c>
    </row>
    <row r="176" spans="1:23" ht="33.75">
      <c r="A176" s="19">
        <v>20</v>
      </c>
      <c r="B176" s="2">
        <v>19.05</v>
      </c>
      <c r="C176" s="3"/>
      <c r="D176" s="3" t="s">
        <v>1732</v>
      </c>
      <c r="E176" s="7">
        <v>0.30208333333333337</v>
      </c>
      <c r="F176" s="7">
        <v>0.7083333333333334</v>
      </c>
      <c r="G176" s="2">
        <v>9.75</v>
      </c>
      <c r="H176" s="2">
        <v>7.25</v>
      </c>
      <c r="I176" s="85">
        <v>139</v>
      </c>
      <c r="J176" s="79">
        <f>SUM(J175)+I176</f>
        <v>1551</v>
      </c>
      <c r="K176" s="367">
        <f>SUM(J176/A176)</f>
        <v>77.55</v>
      </c>
      <c r="L176" s="2" t="s">
        <v>1733</v>
      </c>
      <c r="M176" s="335" t="s">
        <v>1897</v>
      </c>
      <c r="N176" s="3" t="s">
        <v>1723</v>
      </c>
      <c r="O176" s="61" t="s">
        <v>1738</v>
      </c>
      <c r="P176" s="3" t="s">
        <v>1725</v>
      </c>
      <c r="Q176" s="44" t="s">
        <v>1726</v>
      </c>
      <c r="R176" s="3" t="s">
        <v>1739</v>
      </c>
      <c r="S176" s="68" t="s">
        <v>1617</v>
      </c>
      <c r="T176" s="3" t="s">
        <v>1740</v>
      </c>
      <c r="U176" s="3"/>
      <c r="V176" s="3"/>
      <c r="W176" s="33" t="s">
        <v>1768</v>
      </c>
    </row>
    <row r="177" spans="1:23" ht="22.5">
      <c r="A177" s="36">
        <v>21</v>
      </c>
      <c r="B177" s="11">
        <v>20.05</v>
      </c>
      <c r="C177" s="28" t="s">
        <v>1736</v>
      </c>
      <c r="D177" s="11"/>
      <c r="E177" s="40"/>
      <c r="F177" s="40"/>
      <c r="G177" s="11"/>
      <c r="H177" s="11"/>
      <c r="I177" s="86"/>
      <c r="J177" s="79">
        <f>SUM(J176)+I177</f>
        <v>1551</v>
      </c>
      <c r="K177" s="374">
        <f>SUM(J177/A177)</f>
        <v>73.85714285714286</v>
      </c>
      <c r="L177" s="2" t="e">
        <f>SUM(I177/H177)</f>
        <v>#DIV/0!</v>
      </c>
      <c r="M177" s="375"/>
      <c r="N177" s="376"/>
      <c r="O177" s="28"/>
      <c r="P177" s="28"/>
      <c r="Q177" s="49"/>
      <c r="R177" s="28"/>
      <c r="S177" s="28"/>
      <c r="T177" s="3" t="s">
        <v>1740</v>
      </c>
      <c r="U177" s="28"/>
      <c r="V177" s="28"/>
      <c r="W177" s="34" t="s">
        <v>1743</v>
      </c>
    </row>
    <row r="178" spans="7:12" ht="13.5">
      <c r="G178" s="324">
        <f>SUM(G160:G177)</f>
        <v>140.75</v>
      </c>
      <c r="H178" s="325">
        <f>SUM(H160:H177)</f>
        <v>107.5</v>
      </c>
      <c r="I178" s="88"/>
      <c r="J178" s="88"/>
      <c r="K178" s="359"/>
      <c r="L178" s="776">
        <f>SUM(J177-75)/H178</f>
        <v>13.730232558139535</v>
      </c>
    </row>
    <row r="179" spans="7:12" ht="13.5">
      <c r="G179" s="52"/>
      <c r="H179" s="189">
        <f>SUM(H178/G178)</f>
        <v>0.7637655417406749</v>
      </c>
      <c r="I179" s="88"/>
      <c r="L179" s="38"/>
    </row>
    <row r="180" spans="1:12" ht="13.5">
      <c r="A180" s="71">
        <f>SUM(A177+A153)</f>
        <v>121</v>
      </c>
      <c r="F180" s="71" t="s">
        <v>486</v>
      </c>
      <c r="G180" s="72">
        <f>SUM(G178+G153)</f>
        <v>998</v>
      </c>
      <c r="H180" s="72">
        <f>SUM(H178+H153)</f>
        <v>717.75</v>
      </c>
      <c r="I180" s="73"/>
      <c r="J180" s="71">
        <f>SUM(J177+J153)</f>
        <v>5660</v>
      </c>
      <c r="K180" s="373">
        <f>SUM(J180/A180)</f>
        <v>46.77685950413223</v>
      </c>
    </row>
    <row r="181" ht="13.5"/>
    <row r="182" ht="13.5"/>
    <row r="183" spans="1:23" ht="13.5">
      <c r="A183" s="18" t="s">
        <v>1748</v>
      </c>
      <c r="B183" s="8"/>
      <c r="C183" s="8"/>
      <c r="D183" s="8"/>
      <c r="E183" s="8"/>
      <c r="F183" s="8"/>
      <c r="G183" s="8"/>
      <c r="H183" s="8"/>
      <c r="I183" s="89"/>
      <c r="J183" s="89"/>
      <c r="K183" s="360"/>
      <c r="L183" s="38"/>
      <c r="M183" s="8"/>
      <c r="N183" s="8"/>
      <c r="O183" s="8"/>
      <c r="P183" s="8"/>
      <c r="Q183" s="8"/>
      <c r="R183" s="8"/>
      <c r="S183" s="8"/>
      <c r="T183" s="8"/>
      <c r="U183" s="8"/>
      <c r="V183" s="8"/>
      <c r="W183" s="41"/>
    </row>
    <row r="184" spans="1:23" ht="33.75">
      <c r="A184" s="327" t="s">
        <v>126</v>
      </c>
      <c r="B184" s="328" t="s">
        <v>127</v>
      </c>
      <c r="C184" s="328" t="s">
        <v>128</v>
      </c>
      <c r="D184" s="328" t="s">
        <v>129</v>
      </c>
      <c r="E184" s="328" t="s">
        <v>130</v>
      </c>
      <c r="F184" s="328" t="s">
        <v>131</v>
      </c>
      <c r="G184" s="328" t="s">
        <v>132</v>
      </c>
      <c r="H184" s="328" t="s">
        <v>133</v>
      </c>
      <c r="I184" s="329" t="s">
        <v>134</v>
      </c>
      <c r="J184" s="330" t="s">
        <v>135</v>
      </c>
      <c r="K184" s="865" t="s">
        <v>136</v>
      </c>
      <c r="L184" s="328" t="s">
        <v>293</v>
      </c>
      <c r="M184" s="866" t="s">
        <v>211</v>
      </c>
      <c r="N184" s="336" t="s">
        <v>137</v>
      </c>
      <c r="O184" s="328" t="s">
        <v>138</v>
      </c>
      <c r="P184" s="328" t="s">
        <v>139</v>
      </c>
      <c r="Q184" s="328" t="s">
        <v>140</v>
      </c>
      <c r="R184" s="328" t="s">
        <v>141</v>
      </c>
      <c r="S184" s="328" t="s">
        <v>142</v>
      </c>
      <c r="T184" s="331" t="s">
        <v>143</v>
      </c>
      <c r="U184" s="328" t="s">
        <v>144</v>
      </c>
      <c r="V184" s="328" t="s">
        <v>145</v>
      </c>
      <c r="W184" s="332" t="s">
        <v>146</v>
      </c>
    </row>
    <row r="185" spans="1:26" ht="22.5">
      <c r="A185" s="19">
        <v>1</v>
      </c>
      <c r="B185" s="2">
        <v>21.05</v>
      </c>
      <c r="C185" s="3" t="s">
        <v>1749</v>
      </c>
      <c r="D185" s="3"/>
      <c r="E185" s="7"/>
      <c r="F185" s="7"/>
      <c r="G185" s="2"/>
      <c r="H185" s="2"/>
      <c r="I185" s="85">
        <v>20</v>
      </c>
      <c r="J185" s="79">
        <f>SUM(J184)+I185</f>
        <v>20</v>
      </c>
      <c r="K185" s="367">
        <f>SUM(J185/A185)</f>
        <v>20</v>
      </c>
      <c r="L185" s="2"/>
      <c r="M185" s="335"/>
      <c r="N185" s="3" t="s">
        <v>1770</v>
      </c>
      <c r="O185" s="61"/>
      <c r="P185" s="3"/>
      <c r="Q185" s="44"/>
      <c r="R185" s="3"/>
      <c r="S185" s="68"/>
      <c r="T185" s="3" t="s">
        <v>1764</v>
      </c>
      <c r="U185" s="3"/>
      <c r="V185" s="3"/>
      <c r="W185" s="33" t="s">
        <v>1765</v>
      </c>
    </row>
    <row r="186" spans="1:23" ht="22.5">
      <c r="A186" s="19">
        <v>2</v>
      </c>
      <c r="B186" s="2">
        <v>22.05</v>
      </c>
      <c r="C186" s="3" t="s">
        <v>1758</v>
      </c>
      <c r="D186" s="3"/>
      <c r="E186" s="7"/>
      <c r="F186" s="7"/>
      <c r="G186" s="2"/>
      <c r="H186" s="2"/>
      <c r="I186" s="85">
        <v>20</v>
      </c>
      <c r="J186" s="79">
        <f>SUM(J185)+I186</f>
        <v>40</v>
      </c>
      <c r="K186" s="367">
        <f>SUM(J186/A186)</f>
        <v>20</v>
      </c>
      <c r="L186" s="2"/>
      <c r="M186" s="335"/>
      <c r="N186" s="3" t="s">
        <v>1772</v>
      </c>
      <c r="O186" s="61"/>
      <c r="P186" s="3"/>
      <c r="Q186" s="44"/>
      <c r="R186" s="3"/>
      <c r="S186" s="68"/>
      <c r="T186" s="3" t="s">
        <v>1764</v>
      </c>
      <c r="U186" s="3"/>
      <c r="V186" s="3"/>
      <c r="W186" s="33" t="s">
        <v>1766</v>
      </c>
    </row>
    <row r="187" spans="1:23" ht="33.75">
      <c r="A187" s="19">
        <v>3</v>
      </c>
      <c r="B187" s="2">
        <v>23.05</v>
      </c>
      <c r="C187" s="3" t="s">
        <v>1762</v>
      </c>
      <c r="D187" s="3"/>
      <c r="E187" s="7"/>
      <c r="F187" s="7"/>
      <c r="G187" s="2"/>
      <c r="H187" s="2"/>
      <c r="I187" s="85"/>
      <c r="J187" s="79">
        <f>SUM(J186)+I187</f>
        <v>40</v>
      </c>
      <c r="K187" s="367">
        <f>SUM(J187/A187)</f>
        <v>13.333333333333334</v>
      </c>
      <c r="L187" s="2"/>
      <c r="M187" s="335" t="s">
        <v>1898</v>
      </c>
      <c r="N187" s="3"/>
      <c r="O187" s="61"/>
      <c r="P187" s="3"/>
      <c r="Q187" s="44"/>
      <c r="R187" s="3"/>
      <c r="S187" s="68"/>
      <c r="T187" s="3" t="s">
        <v>1764</v>
      </c>
      <c r="U187" s="3"/>
      <c r="V187" s="3"/>
      <c r="W187" s="33" t="s">
        <v>1789</v>
      </c>
    </row>
    <row r="188" spans="1:23" ht="90.75">
      <c r="A188" s="19">
        <v>4</v>
      </c>
      <c r="B188" s="2">
        <v>24.05</v>
      </c>
      <c r="C188" s="3" t="s">
        <v>1769</v>
      </c>
      <c r="D188" s="3" t="s">
        <v>1778</v>
      </c>
      <c r="E188" s="7">
        <v>0.34375</v>
      </c>
      <c r="F188" s="7">
        <v>0.8125</v>
      </c>
      <c r="G188" s="2">
        <v>11.25</v>
      </c>
      <c r="H188" s="2">
        <v>8.75</v>
      </c>
      <c r="I188" s="424">
        <v>45</v>
      </c>
      <c r="J188" s="79">
        <f>SUM(J187)+I188</f>
        <v>85</v>
      </c>
      <c r="K188" s="367">
        <f>SUM(J188/A188)</f>
        <v>21.25</v>
      </c>
      <c r="L188" s="2" t="s">
        <v>1779</v>
      </c>
      <c r="M188" s="335" t="s">
        <v>1800</v>
      </c>
      <c r="N188" s="3" t="s">
        <v>1780</v>
      </c>
      <c r="O188" s="61" t="s">
        <v>1781</v>
      </c>
      <c r="P188" s="3" t="s">
        <v>1782</v>
      </c>
      <c r="Q188" s="44" t="s">
        <v>1941</v>
      </c>
      <c r="R188" s="3" t="s">
        <v>1783</v>
      </c>
      <c r="S188" s="68" t="s">
        <v>1784</v>
      </c>
      <c r="T188" s="3" t="s">
        <v>1786</v>
      </c>
      <c r="U188" s="3"/>
      <c r="V188" s="3" t="s">
        <v>1787</v>
      </c>
      <c r="W188" s="33" t="s">
        <v>1790</v>
      </c>
    </row>
    <row r="189" spans="1:30" ht="57">
      <c r="A189" s="19">
        <v>5</v>
      </c>
      <c r="B189" s="2">
        <v>25.05</v>
      </c>
      <c r="C189" s="3"/>
      <c r="D189" s="3" t="s">
        <v>1798</v>
      </c>
      <c r="E189" s="421">
        <v>0.25</v>
      </c>
      <c r="F189" s="421">
        <v>0.875</v>
      </c>
      <c r="G189" s="423">
        <v>15</v>
      </c>
      <c r="H189" s="2">
        <v>8</v>
      </c>
      <c r="I189" s="85">
        <v>38</v>
      </c>
      <c r="J189" s="79">
        <f>SUM(J188)+I189</f>
        <v>123</v>
      </c>
      <c r="K189" s="367">
        <f>SUM(J189/A189)</f>
        <v>24.6</v>
      </c>
      <c r="L189" s="2" t="s">
        <v>1799</v>
      </c>
      <c r="M189" s="335" t="s">
        <v>1801</v>
      </c>
      <c r="N189" s="3" t="s">
        <v>1780</v>
      </c>
      <c r="O189" s="61" t="s">
        <v>1802</v>
      </c>
      <c r="P189" s="3" t="s">
        <v>1803</v>
      </c>
      <c r="Q189" s="44" t="s">
        <v>1942</v>
      </c>
      <c r="R189" s="3" t="s">
        <v>1805</v>
      </c>
      <c r="S189" s="68" t="s">
        <v>1806</v>
      </c>
      <c r="T189" s="3" t="s">
        <v>24</v>
      </c>
      <c r="U189" s="3" t="s">
        <v>1807</v>
      </c>
      <c r="V189" s="3" t="s">
        <v>1808</v>
      </c>
      <c r="W189" s="33" t="s">
        <v>1810</v>
      </c>
      <c r="Y189" t="s">
        <v>1857</v>
      </c>
      <c r="Z189" t="s">
        <v>1853</v>
      </c>
      <c r="AA189" t="s">
        <v>1854</v>
      </c>
      <c r="AB189" t="s">
        <v>1855</v>
      </c>
      <c r="AC189" t="s">
        <v>1859</v>
      </c>
      <c r="AD189" t="s">
        <v>1858</v>
      </c>
    </row>
    <row r="190" spans="1:30" ht="91.5">
      <c r="A190" s="19">
        <v>6</v>
      </c>
      <c r="B190" s="2">
        <v>26.05</v>
      </c>
      <c r="C190" s="3"/>
      <c r="D190" s="3" t="s">
        <v>1827</v>
      </c>
      <c r="E190" s="7">
        <v>0.28125</v>
      </c>
      <c r="F190" s="7">
        <v>0.8333333333333334</v>
      </c>
      <c r="G190" s="2">
        <v>13.25</v>
      </c>
      <c r="H190" s="423">
        <v>9.75</v>
      </c>
      <c r="I190" s="85">
        <v>42</v>
      </c>
      <c r="J190" s="79">
        <f>SUM(J189)+I190</f>
        <v>165</v>
      </c>
      <c r="K190" s="367">
        <f>SUM(J190/A190)</f>
        <v>27.5</v>
      </c>
      <c r="L190" s="2" t="s">
        <v>1828</v>
      </c>
      <c r="M190" s="335" t="s">
        <v>1830</v>
      </c>
      <c r="N190" s="3" t="s">
        <v>1780</v>
      </c>
      <c r="O190" s="61" t="s">
        <v>1802</v>
      </c>
      <c r="P190" s="3" t="s">
        <v>1904</v>
      </c>
      <c r="Q190" s="44" t="s">
        <v>1940</v>
      </c>
      <c r="R190" s="3" t="s">
        <v>1824</v>
      </c>
      <c r="S190" s="68" t="s">
        <v>1825</v>
      </c>
      <c r="T190" s="3" t="s">
        <v>24</v>
      </c>
      <c r="U190" s="3" t="s">
        <v>1832</v>
      </c>
      <c r="V190" s="3" t="s">
        <v>1887</v>
      </c>
      <c r="W190" s="33" t="s">
        <v>1834</v>
      </c>
      <c r="Y190">
        <v>1</v>
      </c>
      <c r="Z190">
        <v>43</v>
      </c>
      <c r="AA190">
        <v>3.5</v>
      </c>
      <c r="AB190">
        <f>SUM(Z190-AA190)</f>
        <v>39.5</v>
      </c>
      <c r="AC190">
        <f>SUM(AA190/Y190)</f>
        <v>3.5</v>
      </c>
      <c r="AD190" s="352">
        <f>SUM(AB190/AC190)</f>
        <v>11.285714285714286</v>
      </c>
    </row>
    <row r="191" spans="1:30" ht="22.5">
      <c r="A191" s="19">
        <v>7</v>
      </c>
      <c r="B191" s="2">
        <v>27.05</v>
      </c>
      <c r="C191" s="3"/>
      <c r="D191" s="3" t="s">
        <v>1961</v>
      </c>
      <c r="E191" s="421">
        <v>0.25</v>
      </c>
      <c r="F191" s="7">
        <v>0.75</v>
      </c>
      <c r="G191" s="2">
        <v>12</v>
      </c>
      <c r="H191" s="2">
        <v>8.25</v>
      </c>
      <c r="I191" s="85">
        <v>30</v>
      </c>
      <c r="J191" s="79">
        <f>SUM(J190)+I191</f>
        <v>195</v>
      </c>
      <c r="K191" s="367">
        <f>SUM(J191/A191)</f>
        <v>27.857142857142858</v>
      </c>
      <c r="L191" s="2" t="s">
        <v>1880</v>
      </c>
      <c r="M191" s="428" t="s">
        <v>1881</v>
      </c>
      <c r="N191" s="3" t="s">
        <v>1780</v>
      </c>
      <c r="O191" s="61" t="s">
        <v>1802</v>
      </c>
      <c r="P191" s="3" t="s">
        <v>1903</v>
      </c>
      <c r="Q191" s="44" t="s">
        <v>1943</v>
      </c>
      <c r="R191" s="3" t="s">
        <v>1824</v>
      </c>
      <c r="S191" s="68" t="s">
        <v>1825</v>
      </c>
      <c r="T191" s="3" t="s">
        <v>24</v>
      </c>
      <c r="U191" s="3" t="s">
        <v>1884</v>
      </c>
      <c r="V191" s="3" t="s">
        <v>1883</v>
      </c>
      <c r="W191" s="33" t="s">
        <v>1900</v>
      </c>
      <c r="Y191">
        <v>2</v>
      </c>
      <c r="AA191">
        <v>4.5</v>
      </c>
      <c r="AB191">
        <f>SUM(AB190-AA191)</f>
        <v>35</v>
      </c>
      <c r="AC191">
        <f>SUM(AA190:AA191)/Y191</f>
        <v>4</v>
      </c>
      <c r="AD191" s="352">
        <f>SUM(AB191/AC191)</f>
        <v>8.75</v>
      </c>
    </row>
    <row r="192" spans="1:30" ht="33.75">
      <c r="A192" s="19">
        <v>8</v>
      </c>
      <c r="B192" s="2">
        <v>28.05</v>
      </c>
      <c r="C192" s="3"/>
      <c r="D192" s="3" t="s">
        <v>1902</v>
      </c>
      <c r="E192" s="7">
        <v>0.28125</v>
      </c>
      <c r="F192" s="7">
        <v>0.75</v>
      </c>
      <c r="G192" s="2">
        <v>11.25</v>
      </c>
      <c r="H192" s="2">
        <v>8.25</v>
      </c>
      <c r="I192" s="85">
        <v>34</v>
      </c>
      <c r="J192" s="79">
        <f>SUM(J191)+I192</f>
        <v>229</v>
      </c>
      <c r="K192" s="367">
        <f>SUM(J192/A192)</f>
        <v>28.625</v>
      </c>
      <c r="L192" s="2" t="s">
        <v>1894</v>
      </c>
      <c r="M192" s="335" t="s">
        <v>1895</v>
      </c>
      <c r="N192" s="3" t="s">
        <v>1780</v>
      </c>
      <c r="O192" s="61" t="s">
        <v>1802</v>
      </c>
      <c r="P192" s="3" t="s">
        <v>1899</v>
      </c>
      <c r="Q192" s="44" t="s">
        <v>1944</v>
      </c>
      <c r="R192" s="3" t="s">
        <v>1824</v>
      </c>
      <c r="S192" s="3" t="s">
        <v>1824</v>
      </c>
      <c r="T192" s="3" t="s">
        <v>24</v>
      </c>
      <c r="U192" s="3"/>
      <c r="V192" s="3"/>
      <c r="W192" s="33" t="s">
        <v>1901</v>
      </c>
      <c r="Y192">
        <v>3</v>
      </c>
      <c r="AA192">
        <v>4.5</v>
      </c>
      <c r="AB192">
        <f>SUM(AB191-AA192)</f>
        <v>30.5</v>
      </c>
      <c r="AC192" s="352">
        <f>SUM(AA190:AA192)/Y192</f>
        <v>4.166666666666667</v>
      </c>
      <c r="AD192" s="352">
        <f>SUM(AB192/AC192)</f>
        <v>7.319999999999999</v>
      </c>
    </row>
    <row r="193" spans="1:30" ht="54.75" customHeight="1">
      <c r="A193" s="19">
        <v>9</v>
      </c>
      <c r="B193" s="2">
        <v>29.05</v>
      </c>
      <c r="C193" s="3"/>
      <c r="D193" s="3" t="s">
        <v>1962</v>
      </c>
      <c r="E193" s="7">
        <v>0.28125</v>
      </c>
      <c r="F193" s="7">
        <v>0.7395833333333334</v>
      </c>
      <c r="G193" s="2">
        <v>11</v>
      </c>
      <c r="H193" s="2">
        <v>7.25</v>
      </c>
      <c r="I193" s="85">
        <v>31</v>
      </c>
      <c r="J193" s="79">
        <f>SUM(J192)+I193</f>
        <v>260</v>
      </c>
      <c r="K193" s="367">
        <f>SUM(J193/A193)</f>
        <v>28.88888888888889</v>
      </c>
      <c r="L193" s="2" t="s">
        <v>1906</v>
      </c>
      <c r="M193" s="335" t="s">
        <v>1907</v>
      </c>
      <c r="N193" s="3" t="s">
        <v>1780</v>
      </c>
      <c r="O193" s="61" t="s">
        <v>1802</v>
      </c>
      <c r="P193" s="3" t="s">
        <v>1908</v>
      </c>
      <c r="Q193" s="44" t="s">
        <v>1945</v>
      </c>
      <c r="R193" s="3" t="s">
        <v>1824</v>
      </c>
      <c r="S193" s="3" t="s">
        <v>1824</v>
      </c>
      <c r="T193" s="3" t="s">
        <v>24</v>
      </c>
      <c r="U193" s="3"/>
      <c r="V193" s="3" t="s">
        <v>1914</v>
      </c>
      <c r="W193" s="33" t="s">
        <v>1909</v>
      </c>
      <c r="Y193">
        <v>4</v>
      </c>
      <c r="AA193">
        <v>4.3</v>
      </c>
      <c r="AB193">
        <f>SUM(AB192-AA193)</f>
        <v>26.2</v>
      </c>
      <c r="AC193" s="352">
        <f>SUM(AA190:AA193)/Y193</f>
        <v>4.2</v>
      </c>
      <c r="AD193" s="352">
        <f>SUM(AB193/AC193)</f>
        <v>6.238095238095237</v>
      </c>
    </row>
    <row r="194" spans="1:30" ht="33.75">
      <c r="A194" s="19">
        <v>10</v>
      </c>
      <c r="B194" s="2">
        <v>30.05</v>
      </c>
      <c r="C194" s="3"/>
      <c r="D194" s="3" t="s">
        <v>1963</v>
      </c>
      <c r="E194" s="7">
        <v>0.30208333333333337</v>
      </c>
      <c r="F194" s="7">
        <v>0.7708333333333334</v>
      </c>
      <c r="G194" s="2">
        <v>11.25</v>
      </c>
      <c r="H194" s="2">
        <v>8.75</v>
      </c>
      <c r="I194" s="85">
        <v>38</v>
      </c>
      <c r="J194" s="79">
        <f>SUM(J193)+I194</f>
        <v>298</v>
      </c>
      <c r="K194" s="367">
        <f>SUM(J194/A194)</f>
        <v>29.8</v>
      </c>
      <c r="L194" s="2" t="s">
        <v>1911</v>
      </c>
      <c r="M194" s="335" t="s">
        <v>1925</v>
      </c>
      <c r="N194" s="3" t="s">
        <v>1780</v>
      </c>
      <c r="O194" s="61" t="s">
        <v>1802</v>
      </c>
      <c r="P194" s="3" t="s">
        <v>1913</v>
      </c>
      <c r="Q194" s="44" t="s">
        <v>1946</v>
      </c>
      <c r="R194" s="3" t="s">
        <v>1824</v>
      </c>
      <c r="S194" s="3" t="s">
        <v>1824</v>
      </c>
      <c r="T194" s="3" t="s">
        <v>24</v>
      </c>
      <c r="U194" s="3"/>
      <c r="V194" s="3"/>
      <c r="W194" s="33" t="s">
        <v>1916</v>
      </c>
      <c r="Y194">
        <v>5</v>
      </c>
      <c r="AA194">
        <v>4.6</v>
      </c>
      <c r="AB194">
        <f>SUM(AB193-AA194)</f>
        <v>21.6</v>
      </c>
      <c r="AC194" s="352">
        <f>SUM(AA190:AA194)/Y194</f>
        <v>4.279999999999999</v>
      </c>
      <c r="AD194" s="352">
        <f>SUM(AB194/AC194)</f>
        <v>5.046728971962618</v>
      </c>
    </row>
    <row r="195" spans="1:23" ht="45.75">
      <c r="A195" s="19">
        <v>11</v>
      </c>
      <c r="B195" s="2">
        <v>31.05</v>
      </c>
      <c r="C195" s="3"/>
      <c r="D195" s="3" t="s">
        <v>1964</v>
      </c>
      <c r="E195" s="7">
        <v>0.2604166666666667</v>
      </c>
      <c r="F195" s="7">
        <v>0.7083333333333334</v>
      </c>
      <c r="G195" s="2">
        <v>10.75</v>
      </c>
      <c r="H195" s="2">
        <v>7.5</v>
      </c>
      <c r="I195" s="85">
        <v>33</v>
      </c>
      <c r="J195" s="79">
        <f>SUM(J194)+I195</f>
        <v>331</v>
      </c>
      <c r="K195" s="367">
        <f>SUM(J195/A195)</f>
        <v>30.09090909090909</v>
      </c>
      <c r="L195" s="2" t="s">
        <v>1919</v>
      </c>
      <c r="M195" s="335" t="s">
        <v>1926</v>
      </c>
      <c r="N195" s="3" t="s">
        <v>1780</v>
      </c>
      <c r="O195" s="61" t="s">
        <v>1802</v>
      </c>
      <c r="P195" s="3" t="s">
        <v>1927</v>
      </c>
      <c r="Q195" s="44" t="s">
        <v>1947</v>
      </c>
      <c r="R195" s="3" t="s">
        <v>1824</v>
      </c>
      <c r="S195" s="3" t="s">
        <v>1824</v>
      </c>
      <c r="T195" s="3" t="s">
        <v>24</v>
      </c>
      <c r="U195" s="3"/>
      <c r="V195" s="3"/>
      <c r="W195" s="33" t="s">
        <v>1928</v>
      </c>
    </row>
    <row r="196" spans="1:23" ht="33.75">
      <c r="A196" s="19">
        <v>12</v>
      </c>
      <c r="B196" s="2">
        <v>1.06</v>
      </c>
      <c r="C196" s="3"/>
      <c r="D196" s="3" t="s">
        <v>1935</v>
      </c>
      <c r="E196" s="7">
        <v>0.35416666666666663</v>
      </c>
      <c r="F196" s="7">
        <v>0.8645833333333334</v>
      </c>
      <c r="G196" s="2">
        <v>12.25</v>
      </c>
      <c r="H196" s="2">
        <v>7.25</v>
      </c>
      <c r="I196" s="85">
        <v>38</v>
      </c>
      <c r="J196" s="79">
        <f>SUM(J195)+I196</f>
        <v>369</v>
      </c>
      <c r="K196" s="367">
        <f>SUM(J196/A196)</f>
        <v>30.75</v>
      </c>
      <c r="L196" s="2" t="s">
        <v>1936</v>
      </c>
      <c r="M196" s="335" t="s">
        <v>1937</v>
      </c>
      <c r="N196" s="3" t="s">
        <v>1780</v>
      </c>
      <c r="O196" s="61" t="s">
        <v>1802</v>
      </c>
      <c r="P196" s="3" t="s">
        <v>1953</v>
      </c>
      <c r="Q196" s="44" t="s">
        <v>1948</v>
      </c>
      <c r="R196" s="3" t="s">
        <v>1824</v>
      </c>
      <c r="S196" s="3" t="s">
        <v>1824</v>
      </c>
      <c r="T196" s="3" t="s">
        <v>1949</v>
      </c>
      <c r="U196" s="3"/>
      <c r="V196" s="3"/>
      <c r="W196" s="33" t="s">
        <v>1952</v>
      </c>
    </row>
    <row r="197" spans="1:23" ht="22.5">
      <c r="A197" s="36">
        <v>13</v>
      </c>
      <c r="B197" s="11">
        <v>2.06</v>
      </c>
      <c r="C197" s="3" t="s">
        <v>1935</v>
      </c>
      <c r="D197" s="11"/>
      <c r="E197" s="40"/>
      <c r="F197" s="40"/>
      <c r="G197" s="11"/>
      <c r="H197" s="11"/>
      <c r="I197" s="86"/>
      <c r="J197" s="80">
        <f>SUM(J196)+I197</f>
        <v>369</v>
      </c>
      <c r="K197" s="374">
        <f>SUM(J197/A197)</f>
        <v>28.384615384615383</v>
      </c>
      <c r="L197" s="15"/>
      <c r="M197" s="375"/>
      <c r="N197" s="376"/>
      <c r="O197" s="28"/>
      <c r="P197" s="28"/>
      <c r="Q197" s="49"/>
      <c r="R197" s="28"/>
      <c r="S197" s="28"/>
      <c r="T197" s="3" t="s">
        <v>1949</v>
      </c>
      <c r="U197" s="28"/>
      <c r="V197" s="28"/>
      <c r="W197" s="34"/>
    </row>
    <row r="198" spans="7:12" ht="13.5">
      <c r="G198" s="324">
        <f>SUM(G188:G197)</f>
        <v>108</v>
      </c>
      <c r="H198" s="325">
        <f>SUM(H188:H197)</f>
        <v>73.75</v>
      </c>
      <c r="I198" s="88"/>
      <c r="J198" s="88"/>
      <c r="K198" s="359"/>
      <c r="L198" s="775">
        <f>SUM(J197-40)/H198</f>
        <v>4.461016949152542</v>
      </c>
    </row>
    <row r="199" spans="7:12" ht="13.5">
      <c r="G199" s="52"/>
      <c r="H199" s="189">
        <f>SUM(H198/G198)</f>
        <v>0.6828703703703703</v>
      </c>
      <c r="I199" s="88"/>
      <c r="L199" s="38"/>
    </row>
    <row r="200" spans="1:12" ht="13.5">
      <c r="A200" s="71">
        <f>SUM(A197+A180)</f>
        <v>134</v>
      </c>
      <c r="F200" s="71" t="s">
        <v>486</v>
      </c>
      <c r="G200" s="72">
        <f>SUM(G198+G180)</f>
        <v>1106</v>
      </c>
      <c r="H200" s="72">
        <f>SUM(H198+H180)</f>
        <v>791.5</v>
      </c>
      <c r="I200" s="73"/>
      <c r="J200" s="71">
        <f>SUM(J197+J180)</f>
        <v>6029</v>
      </c>
      <c r="K200" s="373">
        <f>SUM(J200/A200)</f>
        <v>44.992537313432834</v>
      </c>
    </row>
    <row r="201" ht="13.5"/>
    <row r="202" ht="13.5"/>
    <row r="203" spans="1:23" ht="13.5">
      <c r="A203" s="18" t="s">
        <v>1974</v>
      </c>
      <c r="B203" s="8"/>
      <c r="C203" s="8"/>
      <c r="D203" s="8"/>
      <c r="E203" s="8"/>
      <c r="F203" s="8"/>
      <c r="G203" s="8"/>
      <c r="H203" s="8"/>
      <c r="I203" s="89"/>
      <c r="J203" s="89"/>
      <c r="K203" s="360"/>
      <c r="L203" s="38"/>
      <c r="M203" s="8"/>
      <c r="N203" s="8"/>
      <c r="O203" s="8"/>
      <c r="P203" s="8"/>
      <c r="Q203" s="8"/>
      <c r="R203" s="8"/>
      <c r="S203" s="8"/>
      <c r="T203" s="8"/>
      <c r="U203" s="8"/>
      <c r="V203" s="8"/>
      <c r="W203" s="41"/>
    </row>
    <row r="204" spans="1:23" ht="33.75">
      <c r="A204" s="327" t="s">
        <v>126</v>
      </c>
      <c r="B204" s="328" t="s">
        <v>127</v>
      </c>
      <c r="C204" s="328" t="s">
        <v>128</v>
      </c>
      <c r="D204" s="328" t="s">
        <v>129</v>
      </c>
      <c r="E204" s="328" t="s">
        <v>130</v>
      </c>
      <c r="F204" s="328" t="s">
        <v>131</v>
      </c>
      <c r="G204" s="328" t="s">
        <v>132</v>
      </c>
      <c r="H204" s="328" t="s">
        <v>133</v>
      </c>
      <c r="I204" s="329" t="s">
        <v>134</v>
      </c>
      <c r="J204" s="330" t="s">
        <v>135</v>
      </c>
      <c r="K204" s="865" t="s">
        <v>136</v>
      </c>
      <c r="L204" s="328" t="s">
        <v>293</v>
      </c>
      <c r="M204" s="866" t="s">
        <v>211</v>
      </c>
      <c r="N204" s="336" t="s">
        <v>137</v>
      </c>
      <c r="O204" s="328" t="s">
        <v>138</v>
      </c>
      <c r="P204" s="328" t="s">
        <v>139</v>
      </c>
      <c r="Q204" s="328" t="s">
        <v>140</v>
      </c>
      <c r="R204" s="328" t="s">
        <v>141</v>
      </c>
      <c r="S204" s="328" t="s">
        <v>142</v>
      </c>
      <c r="T204" s="331" t="s">
        <v>143</v>
      </c>
      <c r="U204" s="328" t="s">
        <v>144</v>
      </c>
      <c r="V204" s="328" t="s">
        <v>145</v>
      </c>
      <c r="W204" s="332" t="s">
        <v>146</v>
      </c>
    </row>
    <row r="205" spans="1:23" ht="22.5">
      <c r="A205" s="19">
        <v>1</v>
      </c>
      <c r="B205" s="2">
        <v>3.06</v>
      </c>
      <c r="C205" s="3" t="s">
        <v>1975</v>
      </c>
      <c r="D205" s="3"/>
      <c r="E205" s="7"/>
      <c r="F205" s="7"/>
      <c r="G205" s="2"/>
      <c r="H205" s="2"/>
      <c r="I205" s="85"/>
      <c r="J205" s="79">
        <f>SUM(J204)+I205</f>
        <v>0</v>
      </c>
      <c r="K205" s="367">
        <f>SUM(J205/A205)</f>
        <v>0</v>
      </c>
      <c r="L205" s="2"/>
      <c r="M205" s="335" t="s">
        <v>1981</v>
      </c>
      <c r="N205" s="3"/>
      <c r="O205" s="61"/>
      <c r="P205" s="3"/>
      <c r="Q205" s="44"/>
      <c r="R205" s="3"/>
      <c r="S205" s="68"/>
      <c r="T205" s="3" t="s">
        <v>1949</v>
      </c>
      <c r="U205" s="3" t="s">
        <v>1992</v>
      </c>
      <c r="V205" s="3"/>
      <c r="W205" s="33" t="s">
        <v>1989</v>
      </c>
    </row>
    <row r="206" spans="1:23" ht="13.5">
      <c r="A206" s="19">
        <v>2</v>
      </c>
      <c r="B206" s="2">
        <v>4.06</v>
      </c>
      <c r="C206" s="3" t="s">
        <v>1976</v>
      </c>
      <c r="D206" s="3"/>
      <c r="E206" s="7"/>
      <c r="F206" s="7"/>
      <c r="G206" s="2"/>
      <c r="H206" s="2"/>
      <c r="I206" s="85"/>
      <c r="J206" s="79">
        <f>SUM(J205)+I206</f>
        <v>0</v>
      </c>
      <c r="K206" s="367">
        <f>SUM(J206/A206)</f>
        <v>0</v>
      </c>
      <c r="L206" s="2"/>
      <c r="M206" s="335"/>
      <c r="N206" s="3"/>
      <c r="O206" s="61"/>
      <c r="P206" s="3"/>
      <c r="Q206" s="44"/>
      <c r="R206" s="3"/>
      <c r="S206" s="68"/>
      <c r="T206" s="3" t="s">
        <v>1949</v>
      </c>
      <c r="U206" s="3"/>
      <c r="V206" s="3"/>
      <c r="W206" s="33" t="s">
        <v>1987</v>
      </c>
    </row>
    <row r="207" spans="1:23" ht="57">
      <c r="A207" s="19">
        <v>3</v>
      </c>
      <c r="B207" s="2">
        <v>5.06</v>
      </c>
      <c r="C207" s="3" t="s">
        <v>1977</v>
      </c>
      <c r="D207" s="3" t="s">
        <v>1978</v>
      </c>
      <c r="E207" s="7">
        <v>0.3645833333333333</v>
      </c>
      <c r="F207" s="7">
        <v>0.6979166666666666</v>
      </c>
      <c r="G207" s="2">
        <v>8</v>
      </c>
      <c r="H207" s="2">
        <v>6.5</v>
      </c>
      <c r="I207" s="685">
        <v>29</v>
      </c>
      <c r="J207" s="79">
        <f>SUM(J206)+I207</f>
        <v>29</v>
      </c>
      <c r="K207" s="367">
        <f>SUM(J207/A207)</f>
        <v>9.666666666666666</v>
      </c>
      <c r="L207" s="2" t="s">
        <v>1979</v>
      </c>
      <c r="M207" s="335" t="s">
        <v>1982</v>
      </c>
      <c r="N207" s="3" t="s">
        <v>1780</v>
      </c>
      <c r="O207" s="61" t="s">
        <v>1802</v>
      </c>
      <c r="P207" s="3" t="s">
        <v>1983</v>
      </c>
      <c r="Q207" s="44" t="s">
        <v>1985</v>
      </c>
      <c r="R207" s="3" t="s">
        <v>1824</v>
      </c>
      <c r="S207" s="3" t="s">
        <v>1824</v>
      </c>
      <c r="T207" s="3" t="s">
        <v>24</v>
      </c>
      <c r="U207" s="3"/>
      <c r="V207" s="3"/>
      <c r="W207" s="33" t="s">
        <v>1991</v>
      </c>
    </row>
    <row r="208" spans="1:23" ht="68.25">
      <c r="A208" s="19">
        <v>4</v>
      </c>
      <c r="B208" s="2">
        <v>6.06</v>
      </c>
      <c r="C208" s="3"/>
      <c r="D208" s="3" t="s">
        <v>1997</v>
      </c>
      <c r="E208" s="421">
        <v>0.2916666666666667</v>
      </c>
      <c r="F208" s="7">
        <v>0.6354166666666666</v>
      </c>
      <c r="G208" s="2">
        <v>8.25</v>
      </c>
      <c r="H208" s="2">
        <v>6</v>
      </c>
      <c r="I208" s="85">
        <v>25</v>
      </c>
      <c r="J208" s="79">
        <f>SUM(J207)+I208</f>
        <v>54</v>
      </c>
      <c r="K208" s="367">
        <f>SUM(J208/A208)</f>
        <v>13.5</v>
      </c>
      <c r="L208" s="2" t="s">
        <v>1998</v>
      </c>
      <c r="M208" s="335" t="s">
        <v>2000</v>
      </c>
      <c r="N208" s="3" t="s">
        <v>1780</v>
      </c>
      <c r="O208" s="61" t="s">
        <v>1802</v>
      </c>
      <c r="P208" s="3" t="s">
        <v>2001</v>
      </c>
      <c r="Q208" s="44" t="s">
        <v>2021</v>
      </c>
      <c r="R208" s="3" t="s">
        <v>1824</v>
      </c>
      <c r="S208" s="3" t="s">
        <v>2007</v>
      </c>
      <c r="T208" s="3" t="s">
        <v>2004</v>
      </c>
      <c r="U208" s="3"/>
      <c r="V208" s="3"/>
      <c r="W208" s="33" t="s">
        <v>2005</v>
      </c>
    </row>
    <row r="209" spans="1:23" ht="22.5">
      <c r="A209" s="19">
        <v>5</v>
      </c>
      <c r="B209" s="2">
        <v>7.06</v>
      </c>
      <c r="C209" s="3"/>
      <c r="D209" s="3" t="s">
        <v>2014</v>
      </c>
      <c r="E209" s="7">
        <v>0.4479166666666667</v>
      </c>
      <c r="F209" s="684">
        <v>0.7083333333333334</v>
      </c>
      <c r="G209" s="2">
        <v>6.25</v>
      </c>
      <c r="H209" s="2">
        <v>4.75</v>
      </c>
      <c r="I209" s="85">
        <v>18</v>
      </c>
      <c r="J209" s="79">
        <f>SUM(J208)+I209</f>
        <v>72</v>
      </c>
      <c r="K209" s="367">
        <f>SUM(J209/A209)</f>
        <v>14.4</v>
      </c>
      <c r="L209" s="2" t="s">
        <v>2015</v>
      </c>
      <c r="M209" s="335" t="s">
        <v>2017</v>
      </c>
      <c r="N209" s="3" t="s">
        <v>1780</v>
      </c>
      <c r="O209" s="61" t="s">
        <v>2018</v>
      </c>
      <c r="P209" s="3" t="s">
        <v>2019</v>
      </c>
      <c r="Q209" s="44" t="s">
        <v>2020</v>
      </c>
      <c r="R209" s="3" t="s">
        <v>1824</v>
      </c>
      <c r="S209" s="3" t="s">
        <v>2007</v>
      </c>
      <c r="T209" s="3" t="s">
        <v>24</v>
      </c>
      <c r="U209" s="3"/>
      <c r="V209" s="3"/>
      <c r="W209" s="33" t="s">
        <v>2022</v>
      </c>
    </row>
    <row r="210" spans="1:23" ht="45.75">
      <c r="A210" s="19">
        <v>6</v>
      </c>
      <c r="B210" s="2">
        <v>8.06</v>
      </c>
      <c r="C210" s="3"/>
      <c r="D210" s="3" t="s">
        <v>2024</v>
      </c>
      <c r="E210" s="7">
        <v>0.35416666666666663</v>
      </c>
      <c r="F210" s="7">
        <v>0.6875</v>
      </c>
      <c r="G210" s="2">
        <v>8</v>
      </c>
      <c r="H210" s="2">
        <v>5.5</v>
      </c>
      <c r="I210" s="85">
        <v>25</v>
      </c>
      <c r="J210" s="79">
        <f>SUM(J209)+I210</f>
        <v>97</v>
      </c>
      <c r="K210" s="367">
        <f>SUM(J210/A210)</f>
        <v>16.166666666666668</v>
      </c>
      <c r="L210" s="2" t="s">
        <v>2025</v>
      </c>
      <c r="M210" s="335" t="s">
        <v>2028</v>
      </c>
      <c r="N210" s="3" t="s">
        <v>2047</v>
      </c>
      <c r="O210" s="61" t="s">
        <v>2031</v>
      </c>
      <c r="P210" s="3" t="s">
        <v>2019</v>
      </c>
      <c r="Q210" s="44" t="s">
        <v>2029</v>
      </c>
      <c r="R210" s="3" t="s">
        <v>2030</v>
      </c>
      <c r="S210" s="3" t="s">
        <v>2007</v>
      </c>
      <c r="T210" s="3" t="s">
        <v>2004</v>
      </c>
      <c r="U210" s="3" t="s">
        <v>2066</v>
      </c>
      <c r="V210" s="3"/>
      <c r="W210" s="33" t="s">
        <v>2044</v>
      </c>
    </row>
    <row r="211" spans="1:23" ht="45.75">
      <c r="A211" s="19">
        <v>7</v>
      </c>
      <c r="B211" s="2">
        <v>9.06</v>
      </c>
      <c r="C211" s="3"/>
      <c r="D211" s="3" t="s">
        <v>2037</v>
      </c>
      <c r="E211" s="7">
        <v>0.4166666666666667</v>
      </c>
      <c r="F211" s="7">
        <v>0.6458333333333334</v>
      </c>
      <c r="G211" s="2">
        <v>5.5</v>
      </c>
      <c r="H211" s="2">
        <v>4.25</v>
      </c>
      <c r="I211" s="85">
        <v>15</v>
      </c>
      <c r="J211" s="79">
        <f>SUM(J210)+I211</f>
        <v>112</v>
      </c>
      <c r="K211" s="367">
        <f>SUM(J211/A211)</f>
        <v>16</v>
      </c>
      <c r="L211" s="2" t="s">
        <v>2038</v>
      </c>
      <c r="M211" s="335" t="s">
        <v>2039</v>
      </c>
      <c r="N211" s="3" t="s">
        <v>2048</v>
      </c>
      <c r="O211" s="61" t="s">
        <v>2040</v>
      </c>
      <c r="P211" s="3" t="s">
        <v>2019</v>
      </c>
      <c r="Q211" s="44" t="s">
        <v>2041</v>
      </c>
      <c r="R211" s="3" t="s">
        <v>2030</v>
      </c>
      <c r="S211" s="3" t="s">
        <v>2030</v>
      </c>
      <c r="T211" s="3" t="s">
        <v>24</v>
      </c>
      <c r="U211" s="3"/>
      <c r="V211" s="3"/>
      <c r="W211" s="33" t="s">
        <v>2046</v>
      </c>
    </row>
    <row r="212" spans="1:23" ht="45.75">
      <c r="A212" s="19">
        <v>8</v>
      </c>
      <c r="B212" s="2">
        <v>10.06</v>
      </c>
      <c r="C212" s="3"/>
      <c r="D212" s="3" t="s">
        <v>2049</v>
      </c>
      <c r="E212" s="7">
        <v>0.35416666666666663</v>
      </c>
      <c r="F212" s="7">
        <v>0.6770833333333333</v>
      </c>
      <c r="G212" s="2">
        <v>7.75</v>
      </c>
      <c r="H212" s="2">
        <v>5.25</v>
      </c>
      <c r="I212" s="85">
        <v>22</v>
      </c>
      <c r="J212" s="79">
        <f>SUM(J211)+I212</f>
        <v>134</v>
      </c>
      <c r="K212" s="367">
        <f>SUM(J212/A212)</f>
        <v>16.75</v>
      </c>
      <c r="L212" s="2" t="s">
        <v>2051</v>
      </c>
      <c r="M212" s="335" t="s">
        <v>2052</v>
      </c>
      <c r="N212" s="3" t="s">
        <v>1780</v>
      </c>
      <c r="O212" s="61" t="s">
        <v>2053</v>
      </c>
      <c r="P212" s="3" t="s">
        <v>2054</v>
      </c>
      <c r="Q212" s="44" t="s">
        <v>2055</v>
      </c>
      <c r="R212" s="3" t="s">
        <v>1824</v>
      </c>
      <c r="S212" s="3" t="s">
        <v>1824</v>
      </c>
      <c r="T212" s="3" t="s">
        <v>24</v>
      </c>
      <c r="U212" s="3" t="s">
        <v>2056</v>
      </c>
      <c r="V212" s="3"/>
      <c r="W212" s="33" t="s">
        <v>2057</v>
      </c>
    </row>
    <row r="213" spans="1:23" ht="45.75">
      <c r="A213" s="19">
        <v>9</v>
      </c>
      <c r="B213" s="2">
        <v>11.06</v>
      </c>
      <c r="C213" s="3"/>
      <c r="D213" s="3" t="s">
        <v>2050</v>
      </c>
      <c r="E213" s="7">
        <v>0.34375</v>
      </c>
      <c r="F213" s="7">
        <v>0.625</v>
      </c>
      <c r="G213" s="2">
        <v>6.75</v>
      </c>
      <c r="H213" s="2">
        <v>4.75</v>
      </c>
      <c r="I213" s="85">
        <v>22</v>
      </c>
      <c r="J213" s="79">
        <f>SUM(J212)+I213</f>
        <v>156</v>
      </c>
      <c r="K213" s="367">
        <f>SUM(J213/A213)</f>
        <v>17.333333333333332</v>
      </c>
      <c r="L213" s="2" t="s">
        <v>2059</v>
      </c>
      <c r="M213" s="335" t="s">
        <v>2070</v>
      </c>
      <c r="N213" s="3" t="s">
        <v>1780</v>
      </c>
      <c r="O213" s="61" t="s">
        <v>2061</v>
      </c>
      <c r="P213" s="3" t="s">
        <v>2062</v>
      </c>
      <c r="Q213" s="44" t="s">
        <v>2063</v>
      </c>
      <c r="R213" s="3" t="s">
        <v>2030</v>
      </c>
      <c r="S213" s="3" t="s">
        <v>2030</v>
      </c>
      <c r="T213" s="3" t="s">
        <v>2004</v>
      </c>
      <c r="U213" s="3"/>
      <c r="V213" s="3"/>
      <c r="W213" s="33" t="s">
        <v>2065</v>
      </c>
    </row>
    <row r="214" spans="1:23" ht="45.75">
      <c r="A214" s="19">
        <v>10</v>
      </c>
      <c r="B214" s="2">
        <v>12.06</v>
      </c>
      <c r="C214" s="3"/>
      <c r="D214" s="3" t="s">
        <v>2068</v>
      </c>
      <c r="E214" s="7">
        <v>0.3854166666666667</v>
      </c>
      <c r="F214" s="7">
        <v>0.7395833333333334</v>
      </c>
      <c r="G214" s="2">
        <v>8.5</v>
      </c>
      <c r="H214" s="2">
        <v>6.5</v>
      </c>
      <c r="I214" s="85">
        <v>27</v>
      </c>
      <c r="J214" s="79">
        <f>SUM(J213)+I214</f>
        <v>183</v>
      </c>
      <c r="K214" s="367">
        <f>SUM(J214/A214)</f>
        <v>18.3</v>
      </c>
      <c r="L214" s="2" t="s">
        <v>2069</v>
      </c>
      <c r="M214" s="335" t="s">
        <v>2071</v>
      </c>
      <c r="N214" s="3" t="s">
        <v>1780</v>
      </c>
      <c r="O214" s="61" t="s">
        <v>2072</v>
      </c>
      <c r="P214" s="3" t="s">
        <v>2062</v>
      </c>
      <c r="Q214" s="44" t="s">
        <v>2073</v>
      </c>
      <c r="R214" s="3" t="s">
        <v>2030</v>
      </c>
      <c r="S214" s="3" t="s">
        <v>2030</v>
      </c>
      <c r="T214" s="3" t="s">
        <v>2074</v>
      </c>
      <c r="U214" s="3"/>
      <c r="V214" s="3"/>
      <c r="W214" s="33" t="s">
        <v>2075</v>
      </c>
    </row>
    <row r="215" spans="1:23" ht="45.75">
      <c r="A215" s="19">
        <v>11</v>
      </c>
      <c r="B215" s="2">
        <v>13.06</v>
      </c>
      <c r="C215" s="3"/>
      <c r="D215" s="3" t="s">
        <v>2082</v>
      </c>
      <c r="E215" s="7">
        <v>0.3645833333333333</v>
      </c>
      <c r="F215" s="7">
        <v>0.6041666666666667</v>
      </c>
      <c r="G215" s="2">
        <v>5.75</v>
      </c>
      <c r="H215" s="2">
        <v>4.75</v>
      </c>
      <c r="I215" s="85">
        <v>20</v>
      </c>
      <c r="J215" s="79">
        <f>SUM(J214)+I215</f>
        <v>203</v>
      </c>
      <c r="K215" s="367">
        <f>SUM(J215/A215)</f>
        <v>18.454545454545453</v>
      </c>
      <c r="L215" s="2" t="s">
        <v>2083</v>
      </c>
      <c r="M215" s="335" t="s">
        <v>2092</v>
      </c>
      <c r="N215" s="3" t="s">
        <v>1780</v>
      </c>
      <c r="O215" s="61" t="s">
        <v>2085</v>
      </c>
      <c r="P215" s="3" t="s">
        <v>2062</v>
      </c>
      <c r="Q215" s="44" t="s">
        <v>2086</v>
      </c>
      <c r="R215" s="3" t="s">
        <v>2030</v>
      </c>
      <c r="S215" s="3" t="s">
        <v>2030</v>
      </c>
      <c r="T215" s="3" t="s">
        <v>2004</v>
      </c>
      <c r="U215" s="3"/>
      <c r="V215" s="3"/>
      <c r="W215" s="33" t="s">
        <v>2107</v>
      </c>
    </row>
    <row r="216" spans="1:23" ht="68.25">
      <c r="A216" s="19">
        <v>12</v>
      </c>
      <c r="B216" s="2">
        <v>14.06</v>
      </c>
      <c r="C216" s="3"/>
      <c r="D216" s="3" t="s">
        <v>2279</v>
      </c>
      <c r="E216" s="7">
        <v>0.40625</v>
      </c>
      <c r="F216" s="7">
        <v>0.7291666666666667</v>
      </c>
      <c r="G216" s="2">
        <v>7.75</v>
      </c>
      <c r="H216" s="2">
        <v>5.5</v>
      </c>
      <c r="I216" s="85">
        <v>19</v>
      </c>
      <c r="J216" s="79">
        <f>SUM(J215)+I216</f>
        <v>222</v>
      </c>
      <c r="K216" s="367">
        <f>SUM(J216/A216)</f>
        <v>18.5</v>
      </c>
      <c r="L216" s="2" t="s">
        <v>2089</v>
      </c>
      <c r="M216" s="335" t="s">
        <v>2098</v>
      </c>
      <c r="N216" s="3" t="s">
        <v>1780</v>
      </c>
      <c r="O216" s="61" t="s">
        <v>2072</v>
      </c>
      <c r="P216" s="3" t="s">
        <v>2093</v>
      </c>
      <c r="Q216" s="44" t="s">
        <v>2094</v>
      </c>
      <c r="R216" s="3" t="s">
        <v>2030</v>
      </c>
      <c r="S216" s="3" t="s">
        <v>2030</v>
      </c>
      <c r="T216" s="3" t="s">
        <v>24</v>
      </c>
      <c r="U216" s="3"/>
      <c r="V216" s="3"/>
      <c r="W216" s="33" t="s">
        <v>2099</v>
      </c>
    </row>
    <row r="217" spans="1:23" ht="45.75">
      <c r="A217" s="19">
        <v>13</v>
      </c>
      <c r="B217" s="2">
        <v>15.06</v>
      </c>
      <c r="C217" s="3"/>
      <c r="D217" s="3" t="s">
        <v>2100</v>
      </c>
      <c r="E217" s="7">
        <v>0.3645833333333333</v>
      </c>
      <c r="F217" s="7">
        <v>0.5833333333333334</v>
      </c>
      <c r="G217" s="2">
        <v>5.25</v>
      </c>
      <c r="H217" s="2">
        <v>4.25</v>
      </c>
      <c r="I217" s="85">
        <v>19</v>
      </c>
      <c r="J217" s="79">
        <f>SUM(J216)+I217</f>
        <v>241</v>
      </c>
      <c r="K217" s="367">
        <f>SUM(J217/A217)</f>
        <v>18.53846153846154</v>
      </c>
      <c r="L217" s="2" t="s">
        <v>2101</v>
      </c>
      <c r="M217" s="335" t="s">
        <v>2102</v>
      </c>
      <c r="N217" s="3" t="s">
        <v>1780</v>
      </c>
      <c r="O217" s="61" t="s">
        <v>2103</v>
      </c>
      <c r="P217" s="3" t="s">
        <v>2104</v>
      </c>
      <c r="Q217" s="44" t="s">
        <v>2105</v>
      </c>
      <c r="R217" s="3" t="s">
        <v>2030</v>
      </c>
      <c r="S217" s="3" t="s">
        <v>2030</v>
      </c>
      <c r="T217" s="3" t="s">
        <v>2004</v>
      </c>
      <c r="U217" s="3"/>
      <c r="V217" s="3"/>
      <c r="W217" s="33" t="s">
        <v>2106</v>
      </c>
    </row>
    <row r="218" spans="1:23" ht="45.75">
      <c r="A218" s="19">
        <v>14</v>
      </c>
      <c r="B218" s="2">
        <v>16.06</v>
      </c>
      <c r="C218" s="3"/>
      <c r="D218" s="3" t="s">
        <v>2280</v>
      </c>
      <c r="E218" s="7">
        <v>0.3854166666666667</v>
      </c>
      <c r="F218" s="421">
        <v>0.7916666666666666</v>
      </c>
      <c r="G218" s="423">
        <v>9.75</v>
      </c>
      <c r="H218" s="2">
        <v>7.25</v>
      </c>
      <c r="I218" s="85">
        <v>32</v>
      </c>
      <c r="J218" s="79">
        <f>SUM(J217)+I218</f>
        <v>273</v>
      </c>
      <c r="K218" s="367">
        <f>SUM(J218/A218)</f>
        <v>19.5</v>
      </c>
      <c r="L218" s="2" t="s">
        <v>2128</v>
      </c>
      <c r="M218" s="335" t="s">
        <v>2135</v>
      </c>
      <c r="N218" s="3" t="s">
        <v>2145</v>
      </c>
      <c r="O218" s="61" t="s">
        <v>2129</v>
      </c>
      <c r="P218" s="3" t="s">
        <v>2131</v>
      </c>
      <c r="Q218" s="44" t="s">
        <v>2132</v>
      </c>
      <c r="R218" s="3" t="s">
        <v>2030</v>
      </c>
      <c r="S218" s="3" t="s">
        <v>2030</v>
      </c>
      <c r="T218" s="3" t="s">
        <v>24</v>
      </c>
      <c r="U218" s="3"/>
      <c r="V218" s="3"/>
      <c r="W218" s="33" t="s">
        <v>2134</v>
      </c>
    </row>
    <row r="219" spans="1:23" ht="33.75">
      <c r="A219" s="19">
        <v>15</v>
      </c>
      <c r="B219" s="2">
        <v>17.06</v>
      </c>
      <c r="C219" s="3"/>
      <c r="D219" s="3" t="s">
        <v>2151</v>
      </c>
      <c r="E219" s="7">
        <v>0.35416666666666663</v>
      </c>
      <c r="F219" s="7">
        <v>0.75</v>
      </c>
      <c r="G219" s="2">
        <v>9.5</v>
      </c>
      <c r="H219" s="423">
        <v>7.5</v>
      </c>
      <c r="I219" s="424">
        <v>35</v>
      </c>
      <c r="J219" s="79">
        <f>SUM(J218)+I219</f>
        <v>308</v>
      </c>
      <c r="K219" s="367">
        <f>SUM(J219/A219)</f>
        <v>20.533333333333335</v>
      </c>
      <c r="L219" s="2" t="s">
        <v>2137</v>
      </c>
      <c r="M219" s="335" t="s">
        <v>2138</v>
      </c>
      <c r="N219" s="3" t="s">
        <v>1780</v>
      </c>
      <c r="O219" s="61" t="s">
        <v>2129</v>
      </c>
      <c r="P219" s="3" t="s">
        <v>2139</v>
      </c>
      <c r="Q219" s="44" t="s">
        <v>2140</v>
      </c>
      <c r="R219" s="3" t="s">
        <v>2141</v>
      </c>
      <c r="S219" s="3" t="s">
        <v>2142</v>
      </c>
      <c r="T219" s="3" t="s">
        <v>2143</v>
      </c>
      <c r="U219" s="3" t="s">
        <v>2181</v>
      </c>
      <c r="V219" s="3"/>
      <c r="W219" s="33" t="s">
        <v>2144</v>
      </c>
    </row>
    <row r="220" spans="1:23" ht="33.75">
      <c r="A220" s="19">
        <v>16</v>
      </c>
      <c r="B220" s="2">
        <v>18.06</v>
      </c>
      <c r="C220" s="3"/>
      <c r="D220" s="3" t="s">
        <v>2160</v>
      </c>
      <c r="E220" s="7">
        <v>0.40625</v>
      </c>
      <c r="F220" s="7">
        <v>0.75</v>
      </c>
      <c r="G220" s="2">
        <v>8.25</v>
      </c>
      <c r="H220" s="2">
        <v>6.5</v>
      </c>
      <c r="I220" s="85">
        <v>25</v>
      </c>
      <c r="J220" s="79">
        <f>SUM(J219)+I220</f>
        <v>333</v>
      </c>
      <c r="K220" s="367">
        <f>SUM(J220/A220)</f>
        <v>20.8125</v>
      </c>
      <c r="L220" s="2" t="s">
        <v>2153</v>
      </c>
      <c r="M220" s="335" t="s">
        <v>2152</v>
      </c>
      <c r="N220" s="3" t="s">
        <v>1780</v>
      </c>
      <c r="O220" s="61" t="s">
        <v>2154</v>
      </c>
      <c r="P220" s="3" t="s">
        <v>2155</v>
      </c>
      <c r="Q220" s="44" t="s">
        <v>2156</v>
      </c>
      <c r="R220" s="3" t="s">
        <v>2142</v>
      </c>
      <c r="S220" s="3" t="s">
        <v>2142</v>
      </c>
      <c r="T220" s="3" t="s">
        <v>24</v>
      </c>
      <c r="U220" s="3"/>
      <c r="V220" s="3"/>
      <c r="W220" s="33" t="s">
        <v>2157</v>
      </c>
    </row>
    <row r="221" spans="1:23" ht="45.75">
      <c r="A221" s="19">
        <v>17</v>
      </c>
      <c r="B221" s="2">
        <v>19.06</v>
      </c>
      <c r="C221" s="3"/>
      <c r="D221" s="3" t="s">
        <v>2159</v>
      </c>
      <c r="E221" s="7">
        <v>0.375</v>
      </c>
      <c r="F221" s="7">
        <v>0.7395833333333334</v>
      </c>
      <c r="G221" s="2">
        <v>8.75</v>
      </c>
      <c r="H221" s="2">
        <v>6.5</v>
      </c>
      <c r="I221" s="85">
        <v>29</v>
      </c>
      <c r="J221" s="79">
        <f>SUM(J220)+I221</f>
        <v>362</v>
      </c>
      <c r="K221" s="367">
        <f>SUM(J221/A221)</f>
        <v>21.294117647058822</v>
      </c>
      <c r="L221" s="2" t="s">
        <v>2161</v>
      </c>
      <c r="M221" s="335" t="s">
        <v>2158</v>
      </c>
      <c r="N221" s="3" t="s">
        <v>1780</v>
      </c>
      <c r="O221" s="61" t="s">
        <v>2162</v>
      </c>
      <c r="P221" s="3" t="s">
        <v>2163</v>
      </c>
      <c r="Q221" s="44" t="s">
        <v>2164</v>
      </c>
      <c r="R221" s="3" t="s">
        <v>2165</v>
      </c>
      <c r="S221" s="68" t="s">
        <v>2166</v>
      </c>
      <c r="T221" s="3" t="s">
        <v>2167</v>
      </c>
      <c r="U221" s="3"/>
      <c r="V221" s="3" t="s">
        <v>2169</v>
      </c>
      <c r="W221" s="33" t="s">
        <v>2171</v>
      </c>
    </row>
    <row r="222" spans="1:23" ht="45.75">
      <c r="A222" s="19">
        <v>18</v>
      </c>
      <c r="B222" s="2">
        <v>20.06</v>
      </c>
      <c r="C222" s="3"/>
      <c r="D222" s="3" t="s">
        <v>2176</v>
      </c>
      <c r="E222" s="7">
        <v>0.35416666666666663</v>
      </c>
      <c r="F222" s="7">
        <v>0.6875</v>
      </c>
      <c r="G222" s="2">
        <v>8</v>
      </c>
      <c r="H222" s="2">
        <v>6</v>
      </c>
      <c r="I222" s="85">
        <v>30</v>
      </c>
      <c r="J222" s="79">
        <f>SUM(J221)+I222</f>
        <v>392</v>
      </c>
      <c r="K222" s="367">
        <f>SUM(J222/A222)</f>
        <v>21.77777777777778</v>
      </c>
      <c r="L222" s="2" t="s">
        <v>2177</v>
      </c>
      <c r="M222" s="335" t="s">
        <v>2178</v>
      </c>
      <c r="N222" s="3" t="s">
        <v>1780</v>
      </c>
      <c r="O222" s="61" t="s">
        <v>2179</v>
      </c>
      <c r="P222" s="3" t="s">
        <v>2163</v>
      </c>
      <c r="Q222" s="44" t="s">
        <v>2180</v>
      </c>
      <c r="R222" s="3" t="s">
        <v>2030</v>
      </c>
      <c r="S222" s="3" t="s">
        <v>2030</v>
      </c>
      <c r="T222" s="3" t="s">
        <v>2004</v>
      </c>
      <c r="U222" s="3"/>
      <c r="V222" s="3"/>
      <c r="W222" s="33" t="s">
        <v>2191</v>
      </c>
    </row>
    <row r="223" spans="1:23" ht="22.5">
      <c r="A223" s="19">
        <v>19</v>
      </c>
      <c r="B223" s="2">
        <v>21.06</v>
      </c>
      <c r="C223" s="3"/>
      <c r="D223" s="3" t="s">
        <v>2281</v>
      </c>
      <c r="E223" s="7">
        <v>0.4166666666666667</v>
      </c>
      <c r="F223" s="7">
        <v>0.7291666666666667</v>
      </c>
      <c r="G223" s="2">
        <v>7.5</v>
      </c>
      <c r="H223" s="2">
        <v>6</v>
      </c>
      <c r="I223" s="85">
        <v>28</v>
      </c>
      <c r="J223" s="79">
        <f>SUM(J222)+I223</f>
        <v>420</v>
      </c>
      <c r="K223" s="367">
        <f>SUM(J223/A223)</f>
        <v>22.105263157894736</v>
      </c>
      <c r="L223" s="2" t="s">
        <v>2186</v>
      </c>
      <c r="M223" s="335" t="s">
        <v>2197</v>
      </c>
      <c r="N223" s="3" t="s">
        <v>1780</v>
      </c>
      <c r="O223" s="61" t="s">
        <v>2188</v>
      </c>
      <c r="P223" s="3" t="s">
        <v>2189</v>
      </c>
      <c r="Q223" s="44" t="s">
        <v>2190</v>
      </c>
      <c r="R223" s="3" t="s">
        <v>2030</v>
      </c>
      <c r="S223" s="3" t="s">
        <v>2030</v>
      </c>
      <c r="T223" s="3" t="s">
        <v>24</v>
      </c>
      <c r="U223" s="3"/>
      <c r="V223" s="3"/>
      <c r="W223" s="33" t="s">
        <v>2192</v>
      </c>
    </row>
    <row r="224" spans="1:23" ht="80.25">
      <c r="A224" s="19">
        <v>20</v>
      </c>
      <c r="B224" s="2">
        <v>22.06</v>
      </c>
      <c r="C224" s="3"/>
      <c r="D224" s="3" t="s">
        <v>2195</v>
      </c>
      <c r="E224" s="7">
        <v>0.3645833333333333</v>
      </c>
      <c r="F224" s="7">
        <v>0.6458333333333334</v>
      </c>
      <c r="G224" s="2">
        <v>6.75</v>
      </c>
      <c r="H224" s="2">
        <v>5.75</v>
      </c>
      <c r="I224" s="85">
        <v>28</v>
      </c>
      <c r="J224" s="79">
        <f>SUM(J223)+I224</f>
        <v>448</v>
      </c>
      <c r="K224" s="367">
        <f>SUM(J224/A224)</f>
        <v>22.4</v>
      </c>
      <c r="L224" s="2" t="s">
        <v>2196</v>
      </c>
      <c r="M224" s="335" t="s">
        <v>2197</v>
      </c>
      <c r="N224" s="3" t="s">
        <v>1780</v>
      </c>
      <c r="O224" s="61" t="s">
        <v>2198</v>
      </c>
      <c r="P224" s="3" t="s">
        <v>2199</v>
      </c>
      <c r="Q224" s="44" t="s">
        <v>2200</v>
      </c>
      <c r="R224" s="3" t="s">
        <v>2141</v>
      </c>
      <c r="S224" s="3" t="s">
        <v>2141</v>
      </c>
      <c r="T224" s="3" t="s">
        <v>24</v>
      </c>
      <c r="U224" s="3"/>
      <c r="V224" s="3"/>
      <c r="W224" s="33" t="s">
        <v>2201</v>
      </c>
    </row>
    <row r="225" spans="1:23" ht="33.75">
      <c r="A225" s="19">
        <v>21</v>
      </c>
      <c r="B225" s="2">
        <v>23.06</v>
      </c>
      <c r="C225" s="3" t="s">
        <v>2207</v>
      </c>
      <c r="D225" s="3"/>
      <c r="E225" s="7"/>
      <c r="F225" s="7"/>
      <c r="G225" s="2"/>
      <c r="H225" s="2"/>
      <c r="I225" s="85"/>
      <c r="J225" s="79">
        <f>SUM(J224)+I225</f>
        <v>448</v>
      </c>
      <c r="K225" s="367">
        <f>SUM(J225/A225)</f>
        <v>21.333333333333332</v>
      </c>
      <c r="L225" s="2"/>
      <c r="M225" s="335"/>
      <c r="N225" s="3"/>
      <c r="O225" s="61"/>
      <c r="P225" s="3"/>
      <c r="Q225" s="44"/>
      <c r="R225" s="3"/>
      <c r="S225" s="68"/>
      <c r="T225" s="3" t="s">
        <v>24</v>
      </c>
      <c r="U225" s="3"/>
      <c r="V225" s="3"/>
      <c r="W225" s="33" t="s">
        <v>2212</v>
      </c>
    </row>
    <row r="226" spans="1:23" ht="22.5">
      <c r="A226" s="19">
        <v>22</v>
      </c>
      <c r="B226" s="2">
        <v>24.06</v>
      </c>
      <c r="C226" s="3"/>
      <c r="D226" s="3" t="s">
        <v>2282</v>
      </c>
      <c r="E226" s="7">
        <v>0.375</v>
      </c>
      <c r="F226" s="7">
        <v>0.75</v>
      </c>
      <c r="G226" s="2">
        <v>9</v>
      </c>
      <c r="H226" s="2">
        <v>6.75</v>
      </c>
      <c r="I226" s="85">
        <v>33</v>
      </c>
      <c r="J226" s="79">
        <f>SUM(J225)+I226</f>
        <v>481</v>
      </c>
      <c r="K226" s="367">
        <f>SUM(J226/A226)</f>
        <v>21.863636363636363</v>
      </c>
      <c r="L226" s="2" t="s">
        <v>2210</v>
      </c>
      <c r="M226" s="335" t="s">
        <v>2197</v>
      </c>
      <c r="N226" s="3" t="s">
        <v>1780</v>
      </c>
      <c r="O226" s="61" t="s">
        <v>2218</v>
      </c>
      <c r="P226" s="3" t="s">
        <v>2199</v>
      </c>
      <c r="Q226" s="44" t="s">
        <v>2213</v>
      </c>
      <c r="R226" s="3" t="s">
        <v>2141</v>
      </c>
      <c r="S226" s="3" t="s">
        <v>2141</v>
      </c>
      <c r="T226" s="3" t="s">
        <v>24</v>
      </c>
      <c r="U226" s="3"/>
      <c r="V226" s="3"/>
      <c r="W226" s="33" t="s">
        <v>2214</v>
      </c>
    </row>
    <row r="227" spans="1:23" ht="33.75">
      <c r="A227" s="19">
        <v>23</v>
      </c>
      <c r="B227" s="2">
        <v>25.06</v>
      </c>
      <c r="C227" s="3"/>
      <c r="D227" s="3" t="s">
        <v>2216</v>
      </c>
      <c r="E227" s="7">
        <v>0.35416666666666663</v>
      </c>
      <c r="F227" s="7">
        <v>0.6979166666666666</v>
      </c>
      <c r="G227" s="2">
        <v>8.25</v>
      </c>
      <c r="H227" s="2">
        <v>6.5</v>
      </c>
      <c r="I227" s="85">
        <v>26</v>
      </c>
      <c r="J227" s="79">
        <f>SUM(J226)+I227</f>
        <v>507</v>
      </c>
      <c r="K227" s="367">
        <f>SUM(J227/A227)</f>
        <v>22.043478260869566</v>
      </c>
      <c r="L227" s="2" t="s">
        <v>2217</v>
      </c>
      <c r="M227" s="335" t="s">
        <v>2228</v>
      </c>
      <c r="N227" s="3" t="s">
        <v>1780</v>
      </c>
      <c r="O227" s="61" t="s">
        <v>2219</v>
      </c>
      <c r="P227" s="3" t="s">
        <v>2220</v>
      </c>
      <c r="Q227" s="44" t="s">
        <v>2221</v>
      </c>
      <c r="R227" s="3" t="s">
        <v>2165</v>
      </c>
      <c r="S227" s="3" t="s">
        <v>2165</v>
      </c>
      <c r="T227" s="3" t="s">
        <v>2004</v>
      </c>
      <c r="U227" s="3"/>
      <c r="V227" s="3" t="s">
        <v>2222</v>
      </c>
      <c r="W227" s="33" t="s">
        <v>2223</v>
      </c>
    </row>
    <row r="228" spans="1:23" ht="33.75">
      <c r="A228" s="19">
        <v>24</v>
      </c>
      <c r="B228" s="2">
        <v>26.06</v>
      </c>
      <c r="C228" s="3"/>
      <c r="D228" s="3" t="s">
        <v>2283</v>
      </c>
      <c r="E228" s="7">
        <v>0.47916666666666663</v>
      </c>
      <c r="F228" s="7">
        <v>0.7708333333333334</v>
      </c>
      <c r="G228" s="2">
        <v>7</v>
      </c>
      <c r="H228" s="2">
        <v>5.75</v>
      </c>
      <c r="I228" s="85">
        <v>26</v>
      </c>
      <c r="J228" s="79">
        <f>SUM(J227)+I228</f>
        <v>533</v>
      </c>
      <c r="K228" s="367">
        <f>SUM(J228/A228)</f>
        <v>22.208333333333332</v>
      </c>
      <c r="L228" s="2" t="s">
        <v>2226</v>
      </c>
      <c r="M228" s="335" t="s">
        <v>2236</v>
      </c>
      <c r="N228" s="3" t="s">
        <v>1780</v>
      </c>
      <c r="O228" s="61" t="s">
        <v>2229</v>
      </c>
      <c r="P228" s="3" t="s">
        <v>2230</v>
      </c>
      <c r="Q228" s="44" t="s">
        <v>2231</v>
      </c>
      <c r="R228" s="3" t="s">
        <v>2165</v>
      </c>
      <c r="S228" s="3" t="s">
        <v>2165</v>
      </c>
      <c r="T228" s="3" t="s">
        <v>24</v>
      </c>
      <c r="U228" s="3"/>
      <c r="V228" s="3"/>
      <c r="W228" s="33" t="s">
        <v>2232</v>
      </c>
    </row>
    <row r="229" spans="1:23" ht="22.5">
      <c r="A229" s="19">
        <v>25</v>
      </c>
      <c r="B229" s="2">
        <v>27.06</v>
      </c>
      <c r="C229" s="3"/>
      <c r="D229" s="3" t="s">
        <v>2234</v>
      </c>
      <c r="E229" s="7">
        <v>0.35416666666666663</v>
      </c>
      <c r="F229" s="7">
        <v>0.71875</v>
      </c>
      <c r="G229" s="2">
        <v>8.75</v>
      </c>
      <c r="H229" s="2">
        <v>7</v>
      </c>
      <c r="I229" s="85">
        <v>31</v>
      </c>
      <c r="J229" s="79">
        <f>SUM(J228)+I229</f>
        <v>564</v>
      </c>
      <c r="K229" s="367">
        <f>SUM(J229/A229)</f>
        <v>22.56</v>
      </c>
      <c r="L229" s="2" t="s">
        <v>2235</v>
      </c>
      <c r="M229" s="335" t="s">
        <v>2236</v>
      </c>
      <c r="N229" s="3" t="s">
        <v>1780</v>
      </c>
      <c r="O229" s="61" t="s">
        <v>2237</v>
      </c>
      <c r="P229" s="3" t="s">
        <v>2199</v>
      </c>
      <c r="Q229" s="44" t="s">
        <v>2238</v>
      </c>
      <c r="R229" s="3" t="s">
        <v>2141</v>
      </c>
      <c r="S229" s="3" t="s">
        <v>2141</v>
      </c>
      <c r="T229" s="3" t="s">
        <v>24</v>
      </c>
      <c r="U229" s="3"/>
      <c r="V229" s="3"/>
      <c r="W229" s="33" t="s">
        <v>2239</v>
      </c>
    </row>
    <row r="230" spans="1:23" ht="33.75">
      <c r="A230" s="19">
        <v>26</v>
      </c>
      <c r="B230" s="2">
        <v>28.06</v>
      </c>
      <c r="C230" s="3"/>
      <c r="D230" s="3" t="s">
        <v>2255</v>
      </c>
      <c r="E230" s="7">
        <v>0.375</v>
      </c>
      <c r="F230" s="7">
        <v>0.7083333333333334</v>
      </c>
      <c r="G230" s="2">
        <v>8</v>
      </c>
      <c r="H230" s="2">
        <v>6</v>
      </c>
      <c r="I230" s="85">
        <v>29</v>
      </c>
      <c r="J230" s="79">
        <f>SUM(J229)+I230</f>
        <v>593</v>
      </c>
      <c r="K230" s="367">
        <f>SUM(J230/A230)</f>
        <v>22.807692307692307</v>
      </c>
      <c r="L230" s="2" t="s">
        <v>2256</v>
      </c>
      <c r="M230" s="335" t="s">
        <v>2236</v>
      </c>
      <c r="N230" s="3" t="s">
        <v>1780</v>
      </c>
      <c r="O230" s="61" t="s">
        <v>2237</v>
      </c>
      <c r="P230" s="3" t="s">
        <v>2257</v>
      </c>
      <c r="Q230" s="44" t="s">
        <v>2258</v>
      </c>
      <c r="R230" s="3" t="s">
        <v>2165</v>
      </c>
      <c r="S230" s="3" t="s">
        <v>2165</v>
      </c>
      <c r="T230" s="3" t="s">
        <v>24</v>
      </c>
      <c r="U230" s="3"/>
      <c r="V230" s="3" t="s">
        <v>2259</v>
      </c>
      <c r="W230" s="33" t="s">
        <v>2260</v>
      </c>
    </row>
    <row r="231" spans="1:23" ht="68.25">
      <c r="A231" s="36">
        <v>26.5</v>
      </c>
      <c r="B231" s="11">
        <v>29.06</v>
      </c>
      <c r="C231" s="28"/>
      <c r="D231" s="11" t="s">
        <v>2284</v>
      </c>
      <c r="E231" s="40">
        <v>0.3645833333333333</v>
      </c>
      <c r="F231" s="40">
        <v>0.5625</v>
      </c>
      <c r="G231" s="11">
        <v>4.75</v>
      </c>
      <c r="H231" s="11">
        <v>4</v>
      </c>
      <c r="I231" s="86">
        <v>19</v>
      </c>
      <c r="J231" s="79">
        <f>SUM(J230)+I231</f>
        <v>612</v>
      </c>
      <c r="K231" s="374">
        <f>SUM(J231/A231)</f>
        <v>23.09433962264151</v>
      </c>
      <c r="L231" s="2" t="s">
        <v>2285</v>
      </c>
      <c r="M231" s="375"/>
      <c r="N231" s="3" t="s">
        <v>1780</v>
      </c>
      <c r="O231" s="28" t="s">
        <v>2286</v>
      </c>
      <c r="P231" s="3" t="s">
        <v>2287</v>
      </c>
      <c r="Q231" s="49" t="s">
        <v>2288</v>
      </c>
      <c r="R231" s="3" t="s">
        <v>2141</v>
      </c>
      <c r="S231" s="3" t="s">
        <v>2141</v>
      </c>
      <c r="T231" s="28"/>
      <c r="U231" s="28"/>
      <c r="V231" s="28"/>
      <c r="W231" s="34" t="s">
        <v>2290</v>
      </c>
    </row>
    <row r="232" spans="7:12" ht="13.5">
      <c r="G232" s="324">
        <f>SUM(G205:G231)</f>
        <v>182</v>
      </c>
      <c r="H232" s="325">
        <f>SUM(H204:H231)</f>
        <v>139.5</v>
      </c>
      <c r="I232" s="88"/>
      <c r="J232" s="77" t="s">
        <v>2300</v>
      </c>
      <c r="K232" s="359"/>
      <c r="L232" s="776">
        <f>SUM(J231/H232)</f>
        <v>4.387096774193548</v>
      </c>
    </row>
    <row r="233" spans="7:12" ht="13.5">
      <c r="G233" s="52"/>
      <c r="H233" s="189">
        <f>SUM(H232/G232)</f>
        <v>0.7664835164835165</v>
      </c>
      <c r="I233" s="88"/>
      <c r="L233" s="38"/>
    </row>
    <row r="234" ht="13.5"/>
    <row r="235" spans="1:14" ht="13.5">
      <c r="A235" s="71">
        <f>SUM(A231+A200)</f>
        <v>160.5</v>
      </c>
      <c r="F235" s="71" t="s">
        <v>486</v>
      </c>
      <c r="G235" s="72">
        <f>SUM(G232+G200)</f>
        <v>1288</v>
      </c>
      <c r="H235" s="72">
        <f>SUM(H232+H200)</f>
        <v>931</v>
      </c>
      <c r="I235" s="73"/>
      <c r="J235" s="71">
        <f>SUM(J231+J200)</f>
        <v>6641</v>
      </c>
      <c r="K235" s="373">
        <f>SUM(J235/A235)</f>
        <v>41.37694704049844</v>
      </c>
    </row>
    <row r="236" spans="4:10" ht="13.5">
      <c r="D236" t="s">
        <v>2475</v>
      </c>
      <c r="J236" s="77"/>
    </row>
    <row r="237" spans="1:23" ht="13.5">
      <c r="A237" s="18" t="s">
        <v>2291</v>
      </c>
      <c r="B237" s="8"/>
      <c r="C237" s="8"/>
      <c r="D237" s="8"/>
      <c r="E237" s="8"/>
      <c r="F237" s="8"/>
      <c r="G237" s="8"/>
      <c r="H237" s="8"/>
      <c r="I237" s="89"/>
      <c r="J237" s="89"/>
      <c r="K237" s="360"/>
      <c r="L237" s="38"/>
      <c r="M237" s="8"/>
      <c r="N237" s="8"/>
      <c r="O237" s="8"/>
      <c r="P237" s="8"/>
      <c r="Q237" s="8"/>
      <c r="R237" s="8"/>
      <c r="S237" s="8"/>
      <c r="T237" s="8"/>
      <c r="U237" s="8"/>
      <c r="V237" s="8"/>
      <c r="W237" s="41"/>
    </row>
    <row r="238" spans="1:23" ht="33.75">
      <c r="A238" s="327" t="s">
        <v>126</v>
      </c>
      <c r="B238" s="328" t="s">
        <v>127</v>
      </c>
      <c r="C238" s="328" t="s">
        <v>128</v>
      </c>
      <c r="D238" s="328" t="s">
        <v>129</v>
      </c>
      <c r="E238" s="328" t="s">
        <v>130</v>
      </c>
      <c r="F238" s="328" t="s">
        <v>131</v>
      </c>
      <c r="G238" s="328" t="s">
        <v>132</v>
      </c>
      <c r="H238" s="328" t="s">
        <v>133</v>
      </c>
      <c r="I238" s="329" t="s">
        <v>134</v>
      </c>
      <c r="J238" s="330" t="s">
        <v>135</v>
      </c>
      <c r="K238" s="865" t="s">
        <v>136</v>
      </c>
      <c r="L238" s="328" t="s">
        <v>293</v>
      </c>
      <c r="M238" s="866" t="s">
        <v>211</v>
      </c>
      <c r="N238" s="336" t="s">
        <v>137</v>
      </c>
      <c r="O238" s="328" t="s">
        <v>138</v>
      </c>
      <c r="P238" s="328" t="s">
        <v>139</v>
      </c>
      <c r="Q238" s="328" t="s">
        <v>140</v>
      </c>
      <c r="R238" s="328" t="s">
        <v>141</v>
      </c>
      <c r="S238" s="328" t="s">
        <v>142</v>
      </c>
      <c r="T238" s="331" t="s">
        <v>143</v>
      </c>
      <c r="U238" s="328" t="s">
        <v>144</v>
      </c>
      <c r="V238" s="328" t="s">
        <v>145</v>
      </c>
      <c r="W238" s="332" t="s">
        <v>146</v>
      </c>
    </row>
    <row r="239" spans="1:23" ht="57">
      <c r="A239" s="19">
        <v>0.5</v>
      </c>
      <c r="B239" s="2">
        <v>29.06</v>
      </c>
      <c r="C239" s="3" t="s">
        <v>2292</v>
      </c>
      <c r="D239" s="3" t="s">
        <v>2293</v>
      </c>
      <c r="E239" s="7">
        <v>0.6666666666666666</v>
      </c>
      <c r="F239" s="7">
        <v>0.75</v>
      </c>
      <c r="G239" s="2">
        <v>2</v>
      </c>
      <c r="H239" s="2">
        <v>2</v>
      </c>
      <c r="I239" s="85">
        <v>9</v>
      </c>
      <c r="J239" s="79">
        <f>SUM(J238)+I239</f>
        <v>9</v>
      </c>
      <c r="K239" s="367">
        <f>SUM(J239/A239)</f>
        <v>18</v>
      </c>
      <c r="L239" s="2" t="s">
        <v>2294</v>
      </c>
      <c r="M239" s="335" t="s">
        <v>2296</v>
      </c>
      <c r="N239" s="3" t="s">
        <v>1780</v>
      </c>
      <c r="O239" s="61" t="s">
        <v>2237</v>
      </c>
      <c r="P239" s="3" t="s">
        <v>2163</v>
      </c>
      <c r="Q239" s="44" t="s">
        <v>2310</v>
      </c>
      <c r="R239" s="3" t="s">
        <v>2141</v>
      </c>
      <c r="S239" s="3" t="s">
        <v>2141</v>
      </c>
      <c r="T239" s="5" t="s">
        <v>1448</v>
      </c>
      <c r="U239" s="3"/>
      <c r="V239" s="3"/>
      <c r="W239" s="33" t="s">
        <v>2313</v>
      </c>
    </row>
    <row r="240" spans="1:23" ht="45.75">
      <c r="A240" s="19">
        <v>1.5</v>
      </c>
      <c r="B240" s="2">
        <v>30.06</v>
      </c>
      <c r="C240" s="3"/>
      <c r="D240" s="3" t="s">
        <v>2307</v>
      </c>
      <c r="E240" s="7">
        <v>0.3229166666666667</v>
      </c>
      <c r="F240" s="7">
        <v>0.75</v>
      </c>
      <c r="G240" s="2">
        <v>10.25</v>
      </c>
      <c r="H240" s="2">
        <v>7.75</v>
      </c>
      <c r="I240" s="85">
        <v>35</v>
      </c>
      <c r="J240" s="79">
        <f>SUM(J239)+I240</f>
        <v>44</v>
      </c>
      <c r="K240" s="367">
        <f>SUM(J240/A240)</f>
        <v>29.333333333333332</v>
      </c>
      <c r="L240" s="2" t="s">
        <v>2308</v>
      </c>
      <c r="M240" s="335" t="s">
        <v>2309</v>
      </c>
      <c r="N240" s="3" t="s">
        <v>1780</v>
      </c>
      <c r="O240" s="61" t="s">
        <v>2237</v>
      </c>
      <c r="P240" s="3" t="s">
        <v>2163</v>
      </c>
      <c r="Q240" s="44" t="s">
        <v>2311</v>
      </c>
      <c r="R240" s="3" t="s">
        <v>2312</v>
      </c>
      <c r="S240" s="3" t="s">
        <v>2312</v>
      </c>
      <c r="T240" s="3" t="s">
        <v>1764</v>
      </c>
      <c r="U240" s="3"/>
      <c r="V240" s="3"/>
      <c r="W240" s="33" t="s">
        <v>2314</v>
      </c>
    </row>
    <row r="241" spans="1:23" ht="22.5">
      <c r="A241" s="19">
        <v>2.5</v>
      </c>
      <c r="B241" s="2">
        <v>1.07</v>
      </c>
      <c r="C241" s="3"/>
      <c r="D241" s="3" t="s">
        <v>2315</v>
      </c>
      <c r="E241" s="7">
        <v>0.35416666666666663</v>
      </c>
      <c r="F241" s="7">
        <v>0.7604166666666666</v>
      </c>
      <c r="G241" s="2">
        <v>9.75</v>
      </c>
      <c r="H241" s="2">
        <v>7.5</v>
      </c>
      <c r="I241" s="85">
        <v>36</v>
      </c>
      <c r="J241" s="79">
        <f>SUM(J240)+I241</f>
        <v>80</v>
      </c>
      <c r="K241" s="367">
        <f>SUM(J241/A241)</f>
        <v>32</v>
      </c>
      <c r="L241" s="2" t="s">
        <v>2316</v>
      </c>
      <c r="M241" s="335" t="s">
        <v>2317</v>
      </c>
      <c r="N241" s="3" t="s">
        <v>1780</v>
      </c>
      <c r="O241" s="61" t="s">
        <v>2237</v>
      </c>
      <c r="P241" s="3" t="s">
        <v>2163</v>
      </c>
      <c r="Q241" s="44" t="s">
        <v>2311</v>
      </c>
      <c r="R241" s="3" t="s">
        <v>2312</v>
      </c>
      <c r="S241" s="3" t="s">
        <v>2312</v>
      </c>
      <c r="T241" s="3" t="s">
        <v>24</v>
      </c>
      <c r="U241" s="3"/>
      <c r="V241" s="3"/>
      <c r="W241" s="33" t="s">
        <v>2328</v>
      </c>
    </row>
    <row r="242" spans="1:23" ht="45.75">
      <c r="A242" s="19">
        <v>3.5</v>
      </c>
      <c r="B242" s="2">
        <v>2.07</v>
      </c>
      <c r="C242" s="3"/>
      <c r="D242" s="3" t="s">
        <v>2332</v>
      </c>
      <c r="E242" s="7">
        <v>0.34375</v>
      </c>
      <c r="F242" s="7">
        <v>0.75</v>
      </c>
      <c r="G242" s="2">
        <v>9.75</v>
      </c>
      <c r="H242" s="2">
        <v>7.5</v>
      </c>
      <c r="I242" s="85">
        <v>31</v>
      </c>
      <c r="J242" s="79">
        <f>SUM(J241)+I242</f>
        <v>111</v>
      </c>
      <c r="K242" s="367">
        <f>SUM(J242/A242)</f>
        <v>31.714285714285715</v>
      </c>
      <c r="L242" s="2" t="s">
        <v>2322</v>
      </c>
      <c r="M242" s="335" t="s">
        <v>2323</v>
      </c>
      <c r="N242" s="3" t="s">
        <v>1780</v>
      </c>
      <c r="O242" s="61" t="s">
        <v>2324</v>
      </c>
      <c r="P242" s="3" t="s">
        <v>2230</v>
      </c>
      <c r="Q242" s="44" t="s">
        <v>2325</v>
      </c>
      <c r="R242" s="3" t="s">
        <v>2141</v>
      </c>
      <c r="S242" s="3" t="s">
        <v>2312</v>
      </c>
      <c r="T242" s="3" t="s">
        <v>1764</v>
      </c>
      <c r="U242" s="3"/>
      <c r="V242" s="3" t="s">
        <v>2326</v>
      </c>
      <c r="W242" s="33" t="s">
        <v>2339</v>
      </c>
    </row>
    <row r="243" spans="1:23" ht="57">
      <c r="A243" s="19">
        <v>4.5</v>
      </c>
      <c r="B243" s="2">
        <v>3.07</v>
      </c>
      <c r="C243" s="3"/>
      <c r="D243" s="3" t="s">
        <v>2345</v>
      </c>
      <c r="E243" s="7">
        <v>0.3125</v>
      </c>
      <c r="F243" s="7">
        <v>0.6458333333333334</v>
      </c>
      <c r="G243" s="2">
        <v>8</v>
      </c>
      <c r="H243" s="2">
        <v>6.75</v>
      </c>
      <c r="I243" s="85">
        <v>30</v>
      </c>
      <c r="J243" s="79">
        <f>SUM(J242)+I243</f>
        <v>141</v>
      </c>
      <c r="K243" s="367">
        <f>SUM(J243/A243)</f>
        <v>31.333333333333332</v>
      </c>
      <c r="L243" s="2" t="s">
        <v>2334</v>
      </c>
      <c r="M243" s="335" t="s">
        <v>2348</v>
      </c>
      <c r="N243" s="3" t="s">
        <v>1780</v>
      </c>
      <c r="O243" s="61" t="s">
        <v>2336</v>
      </c>
      <c r="P243" s="3" t="s">
        <v>2337</v>
      </c>
      <c r="Q243" s="44" t="s">
        <v>2338</v>
      </c>
      <c r="R243" s="3" t="s">
        <v>2030</v>
      </c>
      <c r="S243" s="3" t="s">
        <v>2030</v>
      </c>
      <c r="T243" s="3" t="s">
        <v>2004</v>
      </c>
      <c r="U243" s="3"/>
      <c r="V243" s="3"/>
      <c r="W243" s="33" t="s">
        <v>2369</v>
      </c>
    </row>
    <row r="244" spans="1:23" ht="45.75">
      <c r="A244" s="19">
        <v>5.5</v>
      </c>
      <c r="B244" s="2">
        <v>4.07</v>
      </c>
      <c r="C244" s="3" t="s">
        <v>2345</v>
      </c>
      <c r="D244" s="3" t="s">
        <v>2346</v>
      </c>
      <c r="E244" s="7">
        <v>0.4479166666666667</v>
      </c>
      <c r="F244" s="7">
        <v>0.65625</v>
      </c>
      <c r="G244" s="2">
        <v>5</v>
      </c>
      <c r="H244" s="2">
        <v>3.5</v>
      </c>
      <c r="I244" s="85">
        <v>13</v>
      </c>
      <c r="J244" s="79">
        <f>SUM(J243)+I244</f>
        <v>154</v>
      </c>
      <c r="K244" s="367">
        <f>SUM(J244/A244)</f>
        <v>28</v>
      </c>
      <c r="L244" s="775">
        <f>SUM(I244/H244)</f>
        <v>3.7142857142857144</v>
      </c>
      <c r="M244" s="335" t="s">
        <v>2364</v>
      </c>
      <c r="N244" s="3" t="s">
        <v>2349</v>
      </c>
      <c r="O244" s="61" t="s">
        <v>2351</v>
      </c>
      <c r="P244" s="3" t="s">
        <v>2353</v>
      </c>
      <c r="Q244" s="44" t="s">
        <v>2355</v>
      </c>
      <c r="R244" s="3" t="s">
        <v>2357</v>
      </c>
      <c r="S244" s="68" t="s">
        <v>2358</v>
      </c>
      <c r="T244" s="3" t="s">
        <v>199</v>
      </c>
      <c r="U244" s="3" t="s">
        <v>2410</v>
      </c>
      <c r="V244" s="3"/>
      <c r="W244" s="33" t="s">
        <v>2385</v>
      </c>
    </row>
    <row r="245" spans="1:23" ht="114">
      <c r="A245" s="19">
        <v>6.5</v>
      </c>
      <c r="B245" s="2">
        <v>5.07</v>
      </c>
      <c r="C245" s="3" t="s">
        <v>2346</v>
      </c>
      <c r="D245" s="3" t="s">
        <v>2345</v>
      </c>
      <c r="E245" s="421">
        <v>0.09375</v>
      </c>
      <c r="F245" s="7">
        <v>0.5729166666666666</v>
      </c>
      <c r="G245" s="423">
        <v>11.5</v>
      </c>
      <c r="H245" s="423">
        <v>9</v>
      </c>
      <c r="I245" s="85">
        <v>26</v>
      </c>
      <c r="J245" s="79">
        <f>SUM(J244)+I245</f>
        <v>180</v>
      </c>
      <c r="K245" s="367">
        <f>SUM(J245/A245)</f>
        <v>27.692307692307693</v>
      </c>
      <c r="L245" s="775">
        <f>SUM(I245/H245)</f>
        <v>2.888888888888889</v>
      </c>
      <c r="M245" s="335" t="s">
        <v>2348</v>
      </c>
      <c r="N245" s="3" t="s">
        <v>2350</v>
      </c>
      <c r="O245" s="61" t="s">
        <v>2352</v>
      </c>
      <c r="P245" s="3" t="s">
        <v>2354</v>
      </c>
      <c r="Q245" s="44" t="s">
        <v>2356</v>
      </c>
      <c r="R245" s="3" t="s">
        <v>2312</v>
      </c>
      <c r="S245" s="3" t="s">
        <v>2312</v>
      </c>
      <c r="T245" s="3" t="s">
        <v>2004</v>
      </c>
      <c r="U245" s="3" t="s">
        <v>2367</v>
      </c>
      <c r="V245" s="3"/>
      <c r="W245" s="33" t="s">
        <v>2384</v>
      </c>
    </row>
    <row r="246" spans="1:23" ht="33.75">
      <c r="A246" s="19">
        <v>7.5</v>
      </c>
      <c r="B246" s="2">
        <v>6.07</v>
      </c>
      <c r="C246" s="3"/>
      <c r="D246" s="3" t="s">
        <v>2362</v>
      </c>
      <c r="E246" s="7">
        <v>0.4583333333333333</v>
      </c>
      <c r="F246" s="7">
        <v>0.6770833333333333</v>
      </c>
      <c r="G246" s="2">
        <v>5.5</v>
      </c>
      <c r="H246" s="2">
        <v>4</v>
      </c>
      <c r="I246" s="85">
        <v>18</v>
      </c>
      <c r="J246" s="79">
        <f>SUM(J245)+I246</f>
        <v>198</v>
      </c>
      <c r="K246" s="367">
        <f>SUM(J246/A246)</f>
        <v>26.4</v>
      </c>
      <c r="L246" s="2" t="s">
        <v>2360</v>
      </c>
      <c r="M246" s="335" t="s">
        <v>2363</v>
      </c>
      <c r="N246" s="3" t="s">
        <v>1780</v>
      </c>
      <c r="O246" s="61" t="s">
        <v>2366</v>
      </c>
      <c r="P246" s="3" t="s">
        <v>2163</v>
      </c>
      <c r="Q246" s="44" t="s">
        <v>2338</v>
      </c>
      <c r="R246" s="3" t="s">
        <v>2030</v>
      </c>
      <c r="S246" s="3" t="s">
        <v>2030</v>
      </c>
      <c r="T246" s="3" t="s">
        <v>2004</v>
      </c>
      <c r="U246" s="3"/>
      <c r="V246" s="3" t="s">
        <v>2368</v>
      </c>
      <c r="W246" s="33" t="s">
        <v>2375</v>
      </c>
    </row>
    <row r="247" spans="1:23" ht="33.75">
      <c r="A247" s="19">
        <v>8.5</v>
      </c>
      <c r="B247" s="2">
        <v>7.07</v>
      </c>
      <c r="C247" s="3"/>
      <c r="D247" s="3" t="s">
        <v>2394</v>
      </c>
      <c r="E247" s="7">
        <v>0.3645833333333333</v>
      </c>
      <c r="F247" s="7">
        <v>0.7604166666666666</v>
      </c>
      <c r="G247" s="2">
        <v>9.5</v>
      </c>
      <c r="H247" s="2">
        <v>7.5</v>
      </c>
      <c r="I247" s="85">
        <v>36</v>
      </c>
      <c r="J247" s="79">
        <f>SUM(J246)+I247</f>
        <v>234</v>
      </c>
      <c r="K247" s="367">
        <f>SUM(J247/A247)</f>
        <v>27.529411764705884</v>
      </c>
      <c r="L247" s="2" t="s">
        <v>2392</v>
      </c>
      <c r="M247" s="335" t="s">
        <v>2395</v>
      </c>
      <c r="N247" s="3" t="s">
        <v>1780</v>
      </c>
      <c r="O247" s="61" t="s">
        <v>2352</v>
      </c>
      <c r="P247" s="3" t="s">
        <v>2230</v>
      </c>
      <c r="Q247" s="44" t="s">
        <v>2338</v>
      </c>
      <c r="R247" s="3" t="s">
        <v>2312</v>
      </c>
      <c r="S247" s="3" t="s">
        <v>2312</v>
      </c>
      <c r="T247" s="3" t="s">
        <v>24</v>
      </c>
      <c r="U247" s="3" t="s">
        <v>2396</v>
      </c>
      <c r="V247" s="3"/>
      <c r="W247" s="33" t="s">
        <v>2397</v>
      </c>
    </row>
    <row r="248" spans="1:23" ht="22.5">
      <c r="A248" s="19">
        <v>9.5</v>
      </c>
      <c r="B248" s="2">
        <v>8.07</v>
      </c>
      <c r="C248" s="3"/>
      <c r="D248" s="3" t="s">
        <v>2399</v>
      </c>
      <c r="E248" s="7">
        <v>0.35416666666666663</v>
      </c>
      <c r="F248" s="7">
        <v>0.7708333333333334</v>
      </c>
      <c r="G248" s="2">
        <v>10</v>
      </c>
      <c r="H248" s="2">
        <v>8</v>
      </c>
      <c r="I248" s="85">
        <v>38</v>
      </c>
      <c r="J248" s="79">
        <f>SUM(J247)+I248</f>
        <v>272</v>
      </c>
      <c r="K248" s="367">
        <f>SUM(J248/A248)</f>
        <v>28.63157894736842</v>
      </c>
      <c r="L248" s="2" t="s">
        <v>2400</v>
      </c>
      <c r="M248" s="335" t="s">
        <v>2403</v>
      </c>
      <c r="N248" s="3" t="s">
        <v>1780</v>
      </c>
      <c r="O248" s="61" t="s">
        <v>2402</v>
      </c>
      <c r="P248" s="3" t="s">
        <v>2163</v>
      </c>
      <c r="Q248" s="44" t="s">
        <v>2404</v>
      </c>
      <c r="R248" s="3" t="s">
        <v>2141</v>
      </c>
      <c r="S248" s="3" t="s">
        <v>2141</v>
      </c>
      <c r="T248" s="3" t="s">
        <v>24</v>
      </c>
      <c r="U248" s="3"/>
      <c r="V248" s="3"/>
      <c r="W248" s="33" t="s">
        <v>2405</v>
      </c>
    </row>
    <row r="249" spans="1:23" ht="45.75">
      <c r="A249" s="19">
        <v>10.5</v>
      </c>
      <c r="B249" s="2">
        <v>9.07</v>
      </c>
      <c r="C249" s="3"/>
      <c r="D249" s="3" t="s">
        <v>2406</v>
      </c>
      <c r="E249" s="7">
        <v>0.34375</v>
      </c>
      <c r="F249" s="7">
        <v>0.7708333333333334</v>
      </c>
      <c r="G249" s="2">
        <v>10.25</v>
      </c>
      <c r="H249" s="2">
        <v>7.75</v>
      </c>
      <c r="I249" s="85">
        <v>38</v>
      </c>
      <c r="J249" s="79">
        <f>SUM(J248)+I249</f>
        <v>310</v>
      </c>
      <c r="K249" s="367">
        <f>SUM(J249/A249)</f>
        <v>29.523809523809526</v>
      </c>
      <c r="L249" s="2" t="s">
        <v>2407</v>
      </c>
      <c r="M249" s="335" t="s">
        <v>2412</v>
      </c>
      <c r="N249" s="3" t="s">
        <v>1780</v>
      </c>
      <c r="O249" s="61" t="s">
        <v>2409</v>
      </c>
      <c r="P249" s="3" t="s">
        <v>2163</v>
      </c>
      <c r="Q249" s="44" t="s">
        <v>2338</v>
      </c>
      <c r="R249" s="3" t="s">
        <v>2312</v>
      </c>
      <c r="S249" s="3" t="s">
        <v>2312</v>
      </c>
      <c r="T249" s="3" t="s">
        <v>2413</v>
      </c>
      <c r="U249" s="3"/>
      <c r="V249" s="3"/>
      <c r="W249" s="33" t="s">
        <v>2414</v>
      </c>
    </row>
    <row r="250" spans="1:23" ht="68.25">
      <c r="A250" s="19">
        <v>11.5</v>
      </c>
      <c r="B250" s="2">
        <v>10.07</v>
      </c>
      <c r="C250" s="3"/>
      <c r="D250" s="3" t="s">
        <v>2418</v>
      </c>
      <c r="E250" s="7">
        <v>0.34375</v>
      </c>
      <c r="F250" s="7">
        <v>0.7291666666666667</v>
      </c>
      <c r="G250" s="2">
        <v>9.25</v>
      </c>
      <c r="H250" s="2">
        <v>6.5</v>
      </c>
      <c r="I250" s="85">
        <v>32</v>
      </c>
      <c r="J250" s="79">
        <f>SUM(J249)+I250</f>
        <v>342</v>
      </c>
      <c r="K250" s="367">
        <f>SUM(J250/A250)</f>
        <v>29.73913043478261</v>
      </c>
      <c r="L250" s="2" t="s">
        <v>2419</v>
      </c>
      <c r="M250" s="335" t="s">
        <v>2420</v>
      </c>
      <c r="N250" s="3" t="s">
        <v>1780</v>
      </c>
      <c r="O250" s="61" t="s">
        <v>2409</v>
      </c>
      <c r="P250" s="3" t="s">
        <v>2421</v>
      </c>
      <c r="Q250" s="44" t="s">
        <v>2404</v>
      </c>
      <c r="R250" s="3" t="s">
        <v>2141</v>
      </c>
      <c r="S250" s="3" t="s">
        <v>2312</v>
      </c>
      <c r="T250" s="3" t="s">
        <v>2422</v>
      </c>
      <c r="U250" s="3"/>
      <c r="V250" s="3"/>
      <c r="W250" s="33" t="s">
        <v>2424</v>
      </c>
    </row>
    <row r="251" spans="1:23" ht="57">
      <c r="A251" s="19">
        <v>12.5</v>
      </c>
      <c r="B251" s="2">
        <v>11.07</v>
      </c>
      <c r="C251" s="3"/>
      <c r="D251" s="3" t="s">
        <v>2431</v>
      </c>
      <c r="E251" s="7">
        <v>0.34375</v>
      </c>
      <c r="F251" s="7">
        <v>0.7291666666666667</v>
      </c>
      <c r="G251" s="2">
        <v>9.25</v>
      </c>
      <c r="H251" s="2">
        <v>7</v>
      </c>
      <c r="I251" s="85">
        <v>36</v>
      </c>
      <c r="J251" s="79">
        <f>SUM(J250)+I251</f>
        <v>378</v>
      </c>
      <c r="K251" s="367">
        <f>SUM(J251/A251)</f>
        <v>30.24</v>
      </c>
      <c r="L251" s="2" t="s">
        <v>2432</v>
      </c>
      <c r="M251" s="335" t="s">
        <v>2433</v>
      </c>
      <c r="N251" s="3" t="s">
        <v>1780</v>
      </c>
      <c r="O251" s="61" t="s">
        <v>2409</v>
      </c>
      <c r="P251" s="3" t="s">
        <v>2163</v>
      </c>
      <c r="Q251" s="44" t="s">
        <v>2338</v>
      </c>
      <c r="R251" s="3" t="s">
        <v>2312</v>
      </c>
      <c r="S251" s="3" t="s">
        <v>2312</v>
      </c>
      <c r="T251" s="3" t="s">
        <v>2434</v>
      </c>
      <c r="U251" s="3"/>
      <c r="V251" s="3"/>
      <c r="W251" s="33" t="s">
        <v>2467</v>
      </c>
    </row>
    <row r="252" spans="1:23" ht="45.75">
      <c r="A252" s="19">
        <v>13.5</v>
      </c>
      <c r="B252" s="2">
        <v>12.07</v>
      </c>
      <c r="C252" s="3"/>
      <c r="D252" s="3" t="s">
        <v>2474</v>
      </c>
      <c r="E252" s="7">
        <v>0.3333333333333333</v>
      </c>
      <c r="F252" s="4" t="s">
        <v>2477</v>
      </c>
      <c r="G252" s="2">
        <v>9.5</v>
      </c>
      <c r="H252" s="2">
        <v>7.5</v>
      </c>
      <c r="I252" s="85">
        <v>36</v>
      </c>
      <c r="J252" s="79">
        <f>SUM(J251)+I252</f>
        <v>414</v>
      </c>
      <c r="K252" s="367">
        <f>SUM(J252/A252)</f>
        <v>30.666666666666668</v>
      </c>
      <c r="L252" s="2" t="s">
        <v>2463</v>
      </c>
      <c r="M252" s="335" t="s">
        <v>2464</v>
      </c>
      <c r="N252" s="3" t="s">
        <v>1780</v>
      </c>
      <c r="O252" s="61" t="s">
        <v>2409</v>
      </c>
      <c r="P252" s="3" t="s">
        <v>2465</v>
      </c>
      <c r="Q252" s="44" t="s">
        <v>2466</v>
      </c>
      <c r="R252" s="3" t="s">
        <v>2312</v>
      </c>
      <c r="S252" s="3" t="s">
        <v>2312</v>
      </c>
      <c r="T252" s="3" t="s">
        <v>2004</v>
      </c>
      <c r="U252" s="3"/>
      <c r="V252" s="3"/>
      <c r="W252" s="33" t="s">
        <v>2468</v>
      </c>
    </row>
    <row r="253" spans="1:23" ht="68.25">
      <c r="A253" s="19">
        <v>14.5</v>
      </c>
      <c r="B253" s="2">
        <v>13.07</v>
      </c>
      <c r="C253" s="3"/>
      <c r="D253" s="3" t="s">
        <v>2479</v>
      </c>
      <c r="E253" s="7">
        <v>0.3854166666666667</v>
      </c>
      <c r="F253" s="421">
        <v>0.75</v>
      </c>
      <c r="G253" s="2">
        <v>8.75</v>
      </c>
      <c r="H253" s="2">
        <v>7.75</v>
      </c>
      <c r="I253" s="424">
        <v>43</v>
      </c>
      <c r="J253" s="79">
        <f>SUM(J252)+I253</f>
        <v>457</v>
      </c>
      <c r="K253" s="367">
        <f>SUM(J253/A253)</f>
        <v>31.517241379310345</v>
      </c>
      <c r="L253" s="2" t="s">
        <v>2481</v>
      </c>
      <c r="M253" s="335" t="s">
        <v>2480</v>
      </c>
      <c r="N253" s="3" t="s">
        <v>1780</v>
      </c>
      <c r="O253" s="61" t="s">
        <v>2486</v>
      </c>
      <c r="P253" s="3" t="s">
        <v>2487</v>
      </c>
      <c r="Q253" s="44" t="s">
        <v>2466</v>
      </c>
      <c r="R253" s="3" t="s">
        <v>2312</v>
      </c>
      <c r="S253" s="3" t="s">
        <v>2312</v>
      </c>
      <c r="T253" s="3" t="s">
        <v>2004</v>
      </c>
      <c r="U253" s="3"/>
      <c r="V253" s="3"/>
      <c r="W253" s="33" t="s">
        <v>2489</v>
      </c>
    </row>
    <row r="254" spans="1:23" ht="45.75">
      <c r="A254" s="19">
        <v>15.5</v>
      </c>
      <c r="B254" s="2">
        <v>14.07</v>
      </c>
      <c r="C254" s="3"/>
      <c r="D254" s="3" t="s">
        <v>2483</v>
      </c>
      <c r="E254" s="7">
        <v>0.375</v>
      </c>
      <c r="F254" s="4" t="s">
        <v>2500</v>
      </c>
      <c r="G254" s="2">
        <v>3</v>
      </c>
      <c r="H254" s="2">
        <v>2.75</v>
      </c>
      <c r="I254" s="85">
        <v>14</v>
      </c>
      <c r="J254" s="79">
        <f>SUM(J253)+I254</f>
        <v>471</v>
      </c>
      <c r="K254" s="367">
        <f>SUM(J254/A254)</f>
        <v>30.387096774193548</v>
      </c>
      <c r="L254" s="2" t="s">
        <v>2501</v>
      </c>
      <c r="M254" s="335" t="s">
        <v>2502</v>
      </c>
      <c r="N254" s="3" t="s">
        <v>1780</v>
      </c>
      <c r="O254" s="61" t="s">
        <v>2402</v>
      </c>
      <c r="P254" s="3" t="s">
        <v>2487</v>
      </c>
      <c r="Q254" s="44" t="s">
        <v>2404</v>
      </c>
      <c r="R254" s="3" t="s">
        <v>2312</v>
      </c>
      <c r="S254" s="3" t="s">
        <v>2312</v>
      </c>
      <c r="T254" s="3" t="s">
        <v>2004</v>
      </c>
      <c r="U254" s="3"/>
      <c r="V254" s="3"/>
      <c r="W254" s="33" t="s">
        <v>2503</v>
      </c>
    </row>
    <row r="255" spans="1:23" ht="22.5">
      <c r="A255" s="19">
        <v>16.5</v>
      </c>
      <c r="B255" s="2">
        <v>15.07</v>
      </c>
      <c r="C255" s="3" t="s">
        <v>2484</v>
      </c>
      <c r="D255" s="3"/>
      <c r="E255" s="7"/>
      <c r="F255" s="7"/>
      <c r="G255" s="2"/>
      <c r="H255" s="2"/>
      <c r="I255" s="85"/>
      <c r="J255" s="79">
        <f>SUM(J254)+I255</f>
        <v>471</v>
      </c>
      <c r="K255" s="367">
        <f>SUM(J255/A255)</f>
        <v>28.545454545454547</v>
      </c>
      <c r="L255" s="2"/>
      <c r="M255" s="335"/>
      <c r="N255" s="3"/>
      <c r="O255" s="61"/>
      <c r="P255" s="3"/>
      <c r="Q255" s="44"/>
      <c r="R255" s="3"/>
      <c r="S255" s="68"/>
      <c r="T255" s="3" t="s">
        <v>2004</v>
      </c>
      <c r="U255" s="3"/>
      <c r="V255" s="3"/>
      <c r="W255" s="33" t="s">
        <v>2504</v>
      </c>
    </row>
    <row r="256" spans="1:23" ht="33.75">
      <c r="A256" s="36">
        <v>17.5</v>
      </c>
      <c r="B256" s="11">
        <v>16.07</v>
      </c>
      <c r="C256" s="28" t="s">
        <v>2509</v>
      </c>
      <c r="D256" s="11"/>
      <c r="E256" s="40"/>
      <c r="F256" s="40"/>
      <c r="G256" s="11"/>
      <c r="H256" s="11"/>
      <c r="I256" s="86"/>
      <c r="J256" s="79">
        <f>SUM(J255)+I256</f>
        <v>471</v>
      </c>
      <c r="K256" s="367">
        <f>SUM(J256/A256)</f>
        <v>26.914285714285715</v>
      </c>
      <c r="L256" s="2"/>
      <c r="M256" s="375"/>
      <c r="N256" s="376"/>
      <c r="O256" s="28"/>
      <c r="P256" s="28"/>
      <c r="Q256" s="49"/>
      <c r="R256" s="28"/>
      <c r="S256" s="28"/>
      <c r="T256" s="28" t="s">
        <v>2521</v>
      </c>
      <c r="U256" s="28" t="s">
        <v>2692</v>
      </c>
      <c r="V256" s="28"/>
      <c r="W256" s="34" t="s">
        <v>2510</v>
      </c>
    </row>
    <row r="257" spans="7:12" ht="13.5">
      <c r="G257" s="324">
        <f>SUM(G239:G256)</f>
        <v>131.25</v>
      </c>
      <c r="H257" s="325">
        <f>SUM(H239:H256)</f>
        <v>102.75</v>
      </c>
      <c r="I257" s="88"/>
      <c r="J257" s="88"/>
      <c r="K257" s="359"/>
      <c r="L257" s="775">
        <f>SUM(J256/H257)</f>
        <v>4.583941605839416</v>
      </c>
    </row>
    <row r="258" spans="7:12" ht="13.5">
      <c r="G258" s="52"/>
      <c r="H258" s="189">
        <f>SUM(H257/G257)</f>
        <v>0.7828571428571428</v>
      </c>
      <c r="I258" s="88"/>
      <c r="L258" s="38"/>
    </row>
    <row r="259" ht="13.5"/>
    <row r="260" spans="1:14" ht="13.5">
      <c r="A260" s="71">
        <f>SUM(A256+A235)</f>
        <v>178</v>
      </c>
      <c r="F260" s="71" t="s">
        <v>486</v>
      </c>
      <c r="G260" s="72">
        <f>SUM(G257+G235)</f>
        <v>1419.25</v>
      </c>
      <c r="H260" s="72">
        <f>SUM(H257+H235)</f>
        <v>1033.75</v>
      </c>
      <c r="I260" s="73"/>
      <c r="J260" s="71">
        <f>SUM(J256+J235)</f>
        <v>7112</v>
      </c>
      <c r="K260" s="373">
        <f>SUM(J260/A260)</f>
        <v>39.95505617977528</v>
      </c>
    </row>
    <row r="261" ht="13.5"/>
    <row r="262" spans="1:23" ht="13.5">
      <c r="A262" s="18" t="s">
        <v>2511</v>
      </c>
      <c r="B262" s="8"/>
      <c r="C262" s="8"/>
      <c r="D262" s="8"/>
      <c r="E262" s="8"/>
      <c r="F262" s="8"/>
      <c r="G262" s="8"/>
      <c r="H262" s="8"/>
      <c r="I262" s="89"/>
      <c r="J262" s="89"/>
      <c r="K262" s="360"/>
      <c r="L262" s="38"/>
      <c r="M262" s="8"/>
      <c r="N262" s="8"/>
      <c r="O262" s="8"/>
      <c r="P262" s="8"/>
      <c r="Q262" s="8"/>
      <c r="R262" s="8"/>
      <c r="S262" s="8"/>
      <c r="T262" s="8"/>
      <c r="U262" s="8"/>
      <c r="V262" s="8"/>
      <c r="W262" s="41"/>
    </row>
    <row r="263" spans="1:23" ht="33.75">
      <c r="A263" s="327" t="s">
        <v>126</v>
      </c>
      <c r="B263" s="328" t="s">
        <v>127</v>
      </c>
      <c r="C263" s="328" t="s">
        <v>128</v>
      </c>
      <c r="D263" s="328" t="s">
        <v>129</v>
      </c>
      <c r="E263" s="328" t="s">
        <v>130</v>
      </c>
      <c r="F263" s="328" t="s">
        <v>131</v>
      </c>
      <c r="G263" s="328" t="s">
        <v>132</v>
      </c>
      <c r="H263" s="328" t="s">
        <v>133</v>
      </c>
      <c r="I263" s="329" t="s">
        <v>134</v>
      </c>
      <c r="J263" s="330" t="s">
        <v>135</v>
      </c>
      <c r="K263" s="865" t="s">
        <v>136</v>
      </c>
      <c r="L263" s="328" t="s">
        <v>293</v>
      </c>
      <c r="M263" s="866" t="s">
        <v>211</v>
      </c>
      <c r="N263" s="336" t="s">
        <v>137</v>
      </c>
      <c r="O263" s="328" t="s">
        <v>138</v>
      </c>
      <c r="P263" s="328" t="s">
        <v>139</v>
      </c>
      <c r="Q263" s="328" t="s">
        <v>140</v>
      </c>
      <c r="R263" s="328" t="s">
        <v>141</v>
      </c>
      <c r="S263" s="328" t="s">
        <v>142</v>
      </c>
      <c r="T263" s="331" t="s">
        <v>143</v>
      </c>
      <c r="U263" s="328" t="s">
        <v>144</v>
      </c>
      <c r="V263" s="328" t="s">
        <v>145</v>
      </c>
      <c r="W263" s="332" t="s">
        <v>146</v>
      </c>
    </row>
    <row r="264" spans="1:23" ht="22.5">
      <c r="A264" s="19">
        <v>1</v>
      </c>
      <c r="B264" s="2">
        <v>17.07</v>
      </c>
      <c r="C264" s="3" t="s">
        <v>2484</v>
      </c>
      <c r="D264" s="3"/>
      <c r="E264" s="7"/>
      <c r="F264" s="7"/>
      <c r="G264" s="2"/>
      <c r="H264" s="2"/>
      <c r="I264" s="85"/>
      <c r="J264" s="79">
        <f>SUM(J263)+I264</f>
        <v>0</v>
      </c>
      <c r="K264" s="367"/>
      <c r="L264" s="2"/>
      <c r="M264" s="335" t="s">
        <v>2513</v>
      </c>
      <c r="N264" s="3" t="s">
        <v>2514</v>
      </c>
      <c r="O264" s="61"/>
      <c r="P264" s="3"/>
      <c r="Q264" s="44"/>
      <c r="R264" s="3"/>
      <c r="S264" s="68"/>
      <c r="T264" s="3" t="s">
        <v>2004</v>
      </c>
      <c r="U264" s="3"/>
      <c r="V264" s="3"/>
      <c r="W264" s="33" t="s">
        <v>2523</v>
      </c>
    </row>
    <row r="265" spans="1:23" ht="22.5">
      <c r="A265" s="19">
        <v>2</v>
      </c>
      <c r="B265" s="2">
        <v>18.07</v>
      </c>
      <c r="C265" s="3" t="s">
        <v>2484</v>
      </c>
      <c r="D265" s="3"/>
      <c r="E265" s="7"/>
      <c r="F265" s="7"/>
      <c r="G265" s="2"/>
      <c r="H265" s="2"/>
      <c r="I265" s="85"/>
      <c r="J265" s="79">
        <f>SUM(J264)+I265</f>
        <v>0</v>
      </c>
      <c r="K265" s="367"/>
      <c r="L265" s="2"/>
      <c r="M265" s="335"/>
      <c r="N265" s="3" t="s">
        <v>2515</v>
      </c>
      <c r="O265" s="61"/>
      <c r="P265" s="3"/>
      <c r="Q265" s="44"/>
      <c r="R265" s="3"/>
      <c r="S265" s="68"/>
      <c r="T265" s="3" t="s">
        <v>2004</v>
      </c>
      <c r="U265" s="3"/>
      <c r="V265" s="3" t="s">
        <v>2556</v>
      </c>
      <c r="W265" s="33" t="s">
        <v>2524</v>
      </c>
    </row>
    <row r="266" spans="1:23" ht="68.25">
      <c r="A266" s="19">
        <v>3</v>
      </c>
      <c r="B266" s="2">
        <v>19.07</v>
      </c>
      <c r="C266" s="3" t="s">
        <v>2484</v>
      </c>
      <c r="D266" s="3" t="s">
        <v>2554</v>
      </c>
      <c r="E266" s="7">
        <v>0.4166666666666667</v>
      </c>
      <c r="F266" s="7">
        <v>0.6666666666666666</v>
      </c>
      <c r="G266" s="2">
        <v>6</v>
      </c>
      <c r="H266" s="2">
        <v>4.25</v>
      </c>
      <c r="I266" s="85">
        <v>22</v>
      </c>
      <c r="J266" s="79">
        <f>SUM(J265)+I266</f>
        <v>22</v>
      </c>
      <c r="K266" s="367">
        <f>SUM(J266/A266)</f>
        <v>7.333333333333333</v>
      </c>
      <c r="L266" s="775">
        <f>SUM(I266/H266)</f>
        <v>5.176470588235294</v>
      </c>
      <c r="M266" s="335" t="s">
        <v>2513</v>
      </c>
      <c r="N266" s="3" t="s">
        <v>2516</v>
      </c>
      <c r="O266" s="61" t="s">
        <v>2517</v>
      </c>
      <c r="P266" s="3" t="s">
        <v>2518</v>
      </c>
      <c r="Q266" s="44" t="s">
        <v>2519</v>
      </c>
      <c r="R266" s="3" t="s">
        <v>2520</v>
      </c>
      <c r="S266" s="3" t="s">
        <v>2520</v>
      </c>
      <c r="T266" s="3" t="s">
        <v>2004</v>
      </c>
      <c r="U266" s="3"/>
      <c r="V266" s="3" t="s">
        <v>2556</v>
      </c>
      <c r="W266" s="33" t="s">
        <v>2555</v>
      </c>
    </row>
    <row r="267" spans="1:23" ht="102.75">
      <c r="A267" s="19">
        <v>4</v>
      </c>
      <c r="B267" s="2">
        <v>20.07</v>
      </c>
      <c r="C267" s="3"/>
      <c r="D267" s="3" t="s">
        <v>2542</v>
      </c>
      <c r="E267" s="421">
        <v>0.19791666666666666</v>
      </c>
      <c r="F267" s="7">
        <v>0.53125</v>
      </c>
      <c r="G267" s="2">
        <v>8</v>
      </c>
      <c r="H267" s="2">
        <v>7.75</v>
      </c>
      <c r="I267" s="424">
        <v>45</v>
      </c>
      <c r="J267" s="79">
        <f>SUM(J266)+I267</f>
        <v>67</v>
      </c>
      <c r="K267" s="367">
        <f>SUM(J267/A267)</f>
        <v>16.75</v>
      </c>
      <c r="L267" s="775">
        <f>SUM(I267/H267)</f>
        <v>5.806451612903226</v>
      </c>
      <c r="M267" s="335" t="s">
        <v>2513</v>
      </c>
      <c r="N267" s="3" t="s">
        <v>2543</v>
      </c>
      <c r="O267" s="61" t="s">
        <v>2544</v>
      </c>
      <c r="P267" s="3" t="s">
        <v>2545</v>
      </c>
      <c r="Q267" s="44" t="s">
        <v>2546</v>
      </c>
      <c r="R267" s="3" t="s">
        <v>2520</v>
      </c>
      <c r="S267" s="3" t="s">
        <v>2520</v>
      </c>
      <c r="T267" s="3" t="s">
        <v>2004</v>
      </c>
      <c r="U267" s="3"/>
      <c r="V267" s="3" t="s">
        <v>2556</v>
      </c>
      <c r="W267" s="33" t="s">
        <v>2549</v>
      </c>
    </row>
    <row r="268" spans="1:24" ht="57">
      <c r="A268" s="19">
        <v>5</v>
      </c>
      <c r="B268" s="2">
        <v>21.07</v>
      </c>
      <c r="C268" s="3"/>
      <c r="D268" s="3" t="s">
        <v>2565</v>
      </c>
      <c r="E268" s="7">
        <v>0.3125</v>
      </c>
      <c r="F268" s="7">
        <v>0.75</v>
      </c>
      <c r="G268" s="2">
        <v>10.5</v>
      </c>
      <c r="H268" s="423">
        <v>8.25</v>
      </c>
      <c r="I268" s="85">
        <v>43</v>
      </c>
      <c r="J268" s="79">
        <f>SUM(J267)+I268</f>
        <v>110</v>
      </c>
      <c r="K268" s="367">
        <f>SUM(J268/A268)</f>
        <v>22</v>
      </c>
      <c r="L268" s="775">
        <f>SUM(I268/H268)</f>
        <v>5.212121212121212</v>
      </c>
      <c r="M268" s="335" t="s">
        <v>2567</v>
      </c>
      <c r="N268" s="3" t="s">
        <v>2558</v>
      </c>
      <c r="O268" s="61" t="s">
        <v>2544</v>
      </c>
      <c r="P268" s="3" t="s">
        <v>2559</v>
      </c>
      <c r="Q268" s="44" t="s">
        <v>2561</v>
      </c>
      <c r="R268" s="3" t="s">
        <v>2312</v>
      </c>
      <c r="S268" s="3" t="s">
        <v>2312</v>
      </c>
      <c r="T268" s="3" t="s">
        <v>24</v>
      </c>
      <c r="U268" s="3"/>
      <c r="V268" s="3" t="s">
        <v>2563</v>
      </c>
      <c r="W268" s="33" t="s">
        <v>2564</v>
      </c>
    </row>
    <row r="269" spans="1:23" ht="45.75">
      <c r="A269" s="19">
        <v>6</v>
      </c>
      <c r="B269" s="2">
        <v>22.07</v>
      </c>
      <c r="C269" s="3"/>
      <c r="D269" s="3" t="s">
        <v>2580</v>
      </c>
      <c r="E269" s="7">
        <v>0.3229166666666667</v>
      </c>
      <c r="F269" s="7">
        <v>0.71875</v>
      </c>
      <c r="G269" s="2">
        <v>9.5</v>
      </c>
      <c r="H269" s="2">
        <v>7</v>
      </c>
      <c r="I269" s="85">
        <v>34</v>
      </c>
      <c r="J269" s="79">
        <f>SUM(J268)+I269</f>
        <v>144</v>
      </c>
      <c r="K269" s="367">
        <f>SUM(J269/A269)</f>
        <v>24</v>
      </c>
      <c r="L269" s="775">
        <f>SUM(I269/H269)</f>
        <v>4.857142857142857</v>
      </c>
      <c r="M269" s="335" t="s">
        <v>2568</v>
      </c>
      <c r="N269" s="3" t="s">
        <v>2569</v>
      </c>
      <c r="O269" s="61" t="s">
        <v>2570</v>
      </c>
      <c r="P269" s="3" t="s">
        <v>2571</v>
      </c>
      <c r="Q269" s="44" t="s">
        <v>2572</v>
      </c>
      <c r="R269" s="3" t="s">
        <v>2312</v>
      </c>
      <c r="S269" s="3" t="s">
        <v>2312</v>
      </c>
      <c r="T269" s="3" t="s">
        <v>2004</v>
      </c>
      <c r="U269" s="3"/>
      <c r="V269" s="3" t="s">
        <v>2573</v>
      </c>
      <c r="W269" s="33" t="s">
        <v>2574</v>
      </c>
    </row>
    <row r="270" spans="1:23" ht="80.25">
      <c r="A270" s="19">
        <v>7</v>
      </c>
      <c r="B270" s="2">
        <v>23.07</v>
      </c>
      <c r="C270" s="3"/>
      <c r="D270" s="3" t="s">
        <v>2579</v>
      </c>
      <c r="E270" s="7">
        <v>0.3125</v>
      </c>
      <c r="F270" s="421">
        <v>0.7708333333333334</v>
      </c>
      <c r="G270" s="423">
        <v>11</v>
      </c>
      <c r="H270" s="2">
        <v>7</v>
      </c>
      <c r="I270" s="85">
        <v>26</v>
      </c>
      <c r="J270" s="79">
        <f>SUM(J269)+I270</f>
        <v>170</v>
      </c>
      <c r="K270" s="367">
        <f>SUM(J270/A270)</f>
        <v>24.285714285714285</v>
      </c>
      <c r="L270" s="775">
        <f>SUM(I270/H270)</f>
        <v>3.7142857142857144</v>
      </c>
      <c r="M270" s="335" t="s">
        <v>2581</v>
      </c>
      <c r="N270" s="3" t="s">
        <v>2569</v>
      </c>
      <c r="O270" s="61" t="s">
        <v>2570</v>
      </c>
      <c r="P270" s="3" t="s">
        <v>2582</v>
      </c>
      <c r="Q270" s="44" t="s">
        <v>2583</v>
      </c>
      <c r="R270" s="3" t="s">
        <v>2312</v>
      </c>
      <c r="S270" s="3" t="s">
        <v>2312</v>
      </c>
      <c r="T270" s="3" t="s">
        <v>93</v>
      </c>
      <c r="U270" s="3" t="s">
        <v>2594</v>
      </c>
      <c r="V270" s="3"/>
      <c r="W270" s="33" t="s">
        <v>2585</v>
      </c>
    </row>
    <row r="271" spans="1:23" ht="102.75">
      <c r="A271" s="19">
        <v>8</v>
      </c>
      <c r="B271" s="2">
        <v>24.07</v>
      </c>
      <c r="C271" s="3"/>
      <c r="D271" s="3" t="s">
        <v>2587</v>
      </c>
      <c r="E271" s="7">
        <v>0.4166666666666667</v>
      </c>
      <c r="F271" s="7">
        <v>0.7291666666666667</v>
      </c>
      <c r="G271" s="2">
        <v>7.5</v>
      </c>
      <c r="H271" s="2">
        <v>6</v>
      </c>
      <c r="I271" s="85">
        <v>15</v>
      </c>
      <c r="J271" s="79">
        <f>SUM(J270)+I271</f>
        <v>185</v>
      </c>
      <c r="K271" s="367">
        <f>SUM(J271/A271)</f>
        <v>23.125</v>
      </c>
      <c r="L271" s="775">
        <f>SUM(I271/H271)</f>
        <v>2.5</v>
      </c>
      <c r="M271" s="335" t="s">
        <v>2588</v>
      </c>
      <c r="N271" s="3" t="s">
        <v>2569</v>
      </c>
      <c r="O271" s="61" t="s">
        <v>2544</v>
      </c>
      <c r="P271" s="3" t="s">
        <v>2589</v>
      </c>
      <c r="Q271" s="44" t="s">
        <v>2591</v>
      </c>
      <c r="R271" s="3" t="s">
        <v>2592</v>
      </c>
      <c r="S271" s="68" t="s">
        <v>2593</v>
      </c>
      <c r="T271" s="3" t="s">
        <v>24</v>
      </c>
      <c r="U271" s="3"/>
      <c r="V271" s="3"/>
      <c r="W271" s="33" t="s">
        <v>2595</v>
      </c>
    </row>
    <row r="272" spans="1:23" ht="80.25">
      <c r="A272" s="19">
        <v>9</v>
      </c>
      <c r="B272" s="2">
        <v>25.07</v>
      </c>
      <c r="C272" s="3"/>
      <c r="D272" s="3" t="s">
        <v>2597</v>
      </c>
      <c r="E272" s="7">
        <v>0.3333333333333333</v>
      </c>
      <c r="F272" s="7">
        <v>0.7291666666666667</v>
      </c>
      <c r="G272" s="2">
        <v>9.5</v>
      </c>
      <c r="H272" s="2">
        <v>6.75</v>
      </c>
      <c r="I272" s="85">
        <v>22</v>
      </c>
      <c r="J272" s="79">
        <f>SUM(J271)+I272</f>
        <v>207</v>
      </c>
      <c r="K272" s="367">
        <f>SUM(J272/A272)</f>
        <v>23</v>
      </c>
      <c r="L272" s="775">
        <f>SUM(I272/H272)</f>
        <v>3.259259259259259</v>
      </c>
      <c r="M272" s="335" t="s">
        <v>2599</v>
      </c>
      <c r="N272" s="3" t="s">
        <v>2605</v>
      </c>
      <c r="O272" s="61" t="s">
        <v>2600</v>
      </c>
      <c r="P272" s="3" t="s">
        <v>2601</v>
      </c>
      <c r="Q272" s="44" t="s">
        <v>2602</v>
      </c>
      <c r="R272" s="3" t="s">
        <v>2603</v>
      </c>
      <c r="S272" s="3" t="s">
        <v>2312</v>
      </c>
      <c r="T272" s="3" t="s">
        <v>2004</v>
      </c>
      <c r="U272" s="3"/>
      <c r="V272" s="3"/>
      <c r="W272" s="33" t="s">
        <v>2604</v>
      </c>
    </row>
    <row r="273" spans="1:23" ht="45.75">
      <c r="A273" s="19">
        <v>9.5</v>
      </c>
      <c r="B273" s="2">
        <v>26.07</v>
      </c>
      <c r="C273" s="3"/>
      <c r="D273" s="3" t="s">
        <v>2608</v>
      </c>
      <c r="E273" s="7">
        <v>0.3229166666666667</v>
      </c>
      <c r="F273" s="7">
        <v>0.5520833333333333</v>
      </c>
      <c r="G273" s="2">
        <v>5.5</v>
      </c>
      <c r="H273" s="2">
        <v>4.5</v>
      </c>
      <c r="I273" s="85">
        <v>18</v>
      </c>
      <c r="J273" s="79">
        <f>SUM(J272)+I273</f>
        <v>225</v>
      </c>
      <c r="K273" s="367">
        <f>SUM(J273/A273)</f>
        <v>23.68421052631579</v>
      </c>
      <c r="L273" s="775">
        <f>SUM(I273/H273)</f>
        <v>4</v>
      </c>
      <c r="M273" s="335" t="s">
        <v>2617</v>
      </c>
      <c r="N273" s="3" t="s">
        <v>2569</v>
      </c>
      <c r="O273" s="61" t="s">
        <v>2611</v>
      </c>
      <c r="P273" s="3" t="s">
        <v>2612</v>
      </c>
      <c r="Q273" s="44" t="s">
        <v>2602</v>
      </c>
      <c r="R273" s="3" t="s">
        <v>2312</v>
      </c>
      <c r="S273" s="3" t="s">
        <v>2312</v>
      </c>
      <c r="T273" s="3"/>
      <c r="U273" s="3"/>
      <c r="V273" s="3"/>
      <c r="W273" s="33" t="s">
        <v>2613</v>
      </c>
    </row>
    <row r="274" spans="7:12" ht="13.5">
      <c r="G274" s="324">
        <f>SUM(G264:G273)</f>
        <v>67.5</v>
      </c>
      <c r="H274" s="325">
        <f>SUM(H264:H273)</f>
        <v>51.5</v>
      </c>
      <c r="I274" s="88"/>
      <c r="J274" s="88"/>
      <c r="K274" s="359"/>
      <c r="L274" s="775">
        <f>SUM(J273/H274)</f>
        <v>4.368932038834951</v>
      </c>
    </row>
    <row r="275" spans="7:12" ht="13.5">
      <c r="G275" s="52"/>
      <c r="H275" s="189">
        <f>SUM(H274/G274)</f>
        <v>0.762962962962963</v>
      </c>
      <c r="I275" s="88"/>
      <c r="L275" s="38"/>
    </row>
    <row r="276" ht="13.5"/>
    <row r="277" spans="1:11" ht="13.5">
      <c r="A277" s="71">
        <f>SUM(A273+A260)</f>
        <v>187.5</v>
      </c>
      <c r="F277" s="71" t="s">
        <v>486</v>
      </c>
      <c r="G277" s="72">
        <f>SUM(G274+G260)</f>
        <v>1486.75</v>
      </c>
      <c r="H277" s="72">
        <f>SUM(H274+H260)</f>
        <v>1085.25</v>
      </c>
      <c r="I277" s="73"/>
      <c r="J277" s="71">
        <f>SUM(J273+J260)</f>
        <v>7337</v>
      </c>
      <c r="K277" s="373">
        <f>SUM(J277/A277)</f>
        <v>39.13066666666667</v>
      </c>
    </row>
    <row r="278" ht="13.5"/>
    <row r="279" spans="1:23" ht="13.5">
      <c r="A279" s="18" t="s">
        <v>2614</v>
      </c>
      <c r="B279" s="8"/>
      <c r="C279" s="8"/>
      <c r="D279" s="8"/>
      <c r="E279" s="8"/>
      <c r="F279" s="8"/>
      <c r="G279" s="8"/>
      <c r="H279" s="8"/>
      <c r="I279" s="89"/>
      <c r="J279" s="89"/>
      <c r="K279" s="360"/>
      <c r="L279" s="38"/>
      <c r="M279" s="8"/>
      <c r="N279" s="8"/>
      <c r="O279" s="8"/>
      <c r="P279" s="8"/>
      <c r="Q279" s="8"/>
      <c r="R279" s="8"/>
      <c r="S279" s="8"/>
      <c r="T279" s="8"/>
      <c r="U279" s="8"/>
      <c r="V279" s="8"/>
      <c r="W279" s="41"/>
    </row>
    <row r="280" spans="1:23" ht="33.75">
      <c r="A280" s="327" t="s">
        <v>126</v>
      </c>
      <c r="B280" s="328" t="s">
        <v>127</v>
      </c>
      <c r="C280" s="328" t="s">
        <v>128</v>
      </c>
      <c r="D280" s="328" t="s">
        <v>129</v>
      </c>
      <c r="E280" s="328" t="s">
        <v>130</v>
      </c>
      <c r="F280" s="328" t="s">
        <v>131</v>
      </c>
      <c r="G280" s="328" t="s">
        <v>132</v>
      </c>
      <c r="H280" s="328" t="s">
        <v>133</v>
      </c>
      <c r="I280" s="329" t="s">
        <v>134</v>
      </c>
      <c r="J280" s="330" t="s">
        <v>135</v>
      </c>
      <c r="K280" s="865" t="s">
        <v>136</v>
      </c>
      <c r="L280" s="328" t="s">
        <v>293</v>
      </c>
      <c r="M280" s="866" t="s">
        <v>211</v>
      </c>
      <c r="N280" s="336" t="s">
        <v>137</v>
      </c>
      <c r="O280" s="328" t="s">
        <v>138</v>
      </c>
      <c r="P280" s="328" t="s">
        <v>139</v>
      </c>
      <c r="Q280" s="328" t="s">
        <v>140</v>
      </c>
      <c r="R280" s="328" t="s">
        <v>141</v>
      </c>
      <c r="S280" s="328" t="s">
        <v>142</v>
      </c>
      <c r="T280" s="331" t="s">
        <v>143</v>
      </c>
      <c r="U280" s="328" t="s">
        <v>144</v>
      </c>
      <c r="V280" s="328" t="s">
        <v>145</v>
      </c>
      <c r="W280" s="332" t="s">
        <v>146</v>
      </c>
    </row>
    <row r="281" spans="1:23" ht="22.5">
      <c r="A281" s="19">
        <v>0.5</v>
      </c>
      <c r="B281" s="2">
        <v>26.07</v>
      </c>
      <c r="C281" s="3" t="s">
        <v>2615</v>
      </c>
      <c r="D281" s="3" t="s">
        <v>2616</v>
      </c>
      <c r="E281" s="7">
        <v>0.625</v>
      </c>
      <c r="F281" s="7">
        <v>0.75</v>
      </c>
      <c r="G281" s="2">
        <v>3</v>
      </c>
      <c r="H281" s="2">
        <v>2.5</v>
      </c>
      <c r="I281" s="85">
        <v>12</v>
      </c>
      <c r="J281" s="79">
        <f>SUM(J280)+I281</f>
        <v>12</v>
      </c>
      <c r="K281" s="367">
        <f>SUM(J281/A281)</f>
        <v>24</v>
      </c>
      <c r="L281" s="2">
        <f>SUM(I281/H281)</f>
        <v>4.8</v>
      </c>
      <c r="M281" s="61" t="s">
        <v>2618</v>
      </c>
      <c r="N281" s="3" t="s">
        <v>2619</v>
      </c>
      <c r="O281" s="61" t="s">
        <v>2640</v>
      </c>
      <c r="P281" s="3" t="s">
        <v>2621</v>
      </c>
      <c r="Q281" s="44" t="s">
        <v>2622</v>
      </c>
      <c r="R281" s="3" t="s">
        <v>2623</v>
      </c>
      <c r="S281" s="68" t="s">
        <v>2624</v>
      </c>
      <c r="T281" s="3" t="s">
        <v>24</v>
      </c>
      <c r="U281" s="3"/>
      <c r="V281" s="3"/>
      <c r="W281" s="33" t="s">
        <v>2625</v>
      </c>
    </row>
    <row r="282" spans="1:23" ht="45.75">
      <c r="A282" s="19">
        <v>1.5</v>
      </c>
      <c r="B282" s="2">
        <v>27.07</v>
      </c>
      <c r="C282" s="3"/>
      <c r="D282" s="3" t="s">
        <v>2690</v>
      </c>
      <c r="E282" s="7">
        <v>0.3229166666666667</v>
      </c>
      <c r="F282" s="7">
        <v>0.75</v>
      </c>
      <c r="G282" s="2">
        <v>10.25</v>
      </c>
      <c r="H282" s="2">
        <v>8</v>
      </c>
      <c r="I282" s="85">
        <v>28</v>
      </c>
      <c r="J282" s="79">
        <f>SUM(J281)+I282</f>
        <v>40</v>
      </c>
      <c r="K282" s="367">
        <f>SUM(J282/A282)</f>
        <v>26.666666666666668</v>
      </c>
      <c r="L282" s="2">
        <f>SUM(I282/H282)</f>
        <v>3.5</v>
      </c>
      <c r="M282" s="335" t="s">
        <v>2631</v>
      </c>
      <c r="N282" s="3" t="s">
        <v>2619</v>
      </c>
      <c r="O282" s="61" t="s">
        <v>2632</v>
      </c>
      <c r="P282" s="3" t="s">
        <v>2630</v>
      </c>
      <c r="Q282" s="44" t="s">
        <v>2633</v>
      </c>
      <c r="R282" s="3" t="s">
        <v>2603</v>
      </c>
      <c r="S282" s="68" t="s">
        <v>2634</v>
      </c>
      <c r="T282" s="3" t="s">
        <v>24</v>
      </c>
      <c r="U282" s="3"/>
      <c r="V282" s="3"/>
      <c r="W282" s="33" t="s">
        <v>2635</v>
      </c>
    </row>
    <row r="283" spans="1:23" ht="45.75">
      <c r="A283" s="19">
        <v>2.5</v>
      </c>
      <c r="B283" s="2">
        <v>28.07</v>
      </c>
      <c r="C283" s="3"/>
      <c r="D283" s="3" t="s">
        <v>2650</v>
      </c>
      <c r="E283" s="7">
        <v>0.3229166666666667</v>
      </c>
      <c r="F283" s="7">
        <v>0.75</v>
      </c>
      <c r="G283" s="2">
        <v>10.25</v>
      </c>
      <c r="H283" s="2">
        <v>7.25</v>
      </c>
      <c r="I283" s="85">
        <v>21</v>
      </c>
      <c r="J283" s="79">
        <f>SUM(J282)+I283</f>
        <v>61</v>
      </c>
      <c r="K283" s="367">
        <f>SUM(J283/A283)</f>
        <v>24.4</v>
      </c>
      <c r="L283" s="775">
        <f>SUM(I283/H283)</f>
        <v>2.896551724137931</v>
      </c>
      <c r="M283" s="335" t="s">
        <v>2639</v>
      </c>
      <c r="N283" s="3" t="s">
        <v>2619</v>
      </c>
      <c r="O283" s="61" t="s">
        <v>2641</v>
      </c>
      <c r="P283" s="3" t="s">
        <v>2642</v>
      </c>
      <c r="Q283" s="44" t="s">
        <v>2643</v>
      </c>
      <c r="R283" s="3" t="s">
        <v>2646</v>
      </c>
      <c r="S283" s="68" t="s">
        <v>2647</v>
      </c>
      <c r="T283" s="3" t="s">
        <v>24</v>
      </c>
      <c r="U283" s="3" t="s">
        <v>2670</v>
      </c>
      <c r="V283" s="3"/>
      <c r="W283" s="33" t="s">
        <v>2648</v>
      </c>
    </row>
    <row r="284" spans="1:23" ht="45.75">
      <c r="A284" s="19">
        <v>3.5</v>
      </c>
      <c r="B284" s="2">
        <v>29.07</v>
      </c>
      <c r="C284" s="3"/>
      <c r="D284" s="3" t="s">
        <v>2649</v>
      </c>
      <c r="E284" s="7">
        <v>0.34375</v>
      </c>
      <c r="F284" s="7">
        <v>0.6354166666666666</v>
      </c>
      <c r="G284" s="2">
        <v>7</v>
      </c>
      <c r="H284" s="2">
        <v>5.75</v>
      </c>
      <c r="I284" s="85">
        <v>22</v>
      </c>
      <c r="J284" s="79">
        <f>SUM(J283)+I284</f>
        <v>83</v>
      </c>
      <c r="K284" s="367">
        <f>SUM(J284/A284)</f>
        <v>23.714285714285715</v>
      </c>
      <c r="L284" s="775">
        <f>SUM(I284/H284)</f>
        <v>3.8260869565217392</v>
      </c>
      <c r="M284" s="335" t="s">
        <v>2651</v>
      </c>
      <c r="N284" s="3" t="s">
        <v>2619</v>
      </c>
      <c r="O284" s="61" t="s">
        <v>2632</v>
      </c>
      <c r="P284" s="3" t="s">
        <v>2642</v>
      </c>
      <c r="Q284" s="44" t="s">
        <v>2652</v>
      </c>
      <c r="R284" s="3" t="s">
        <v>2603</v>
      </c>
      <c r="S284" s="3" t="s">
        <v>2653</v>
      </c>
      <c r="T284" s="3" t="s">
        <v>93</v>
      </c>
      <c r="U284" s="3" t="s">
        <v>2654</v>
      </c>
      <c r="V284" s="3"/>
      <c r="W284" s="33" t="s">
        <v>2656</v>
      </c>
    </row>
    <row r="285" spans="1:23" ht="68.25">
      <c r="A285" s="19">
        <v>4.5</v>
      </c>
      <c r="B285" s="2">
        <v>30.07</v>
      </c>
      <c r="C285" s="3"/>
      <c r="D285" s="3" t="s">
        <v>2657</v>
      </c>
      <c r="E285" s="7">
        <v>0.3333333333333333</v>
      </c>
      <c r="F285" s="684">
        <v>0.7916666666666666</v>
      </c>
      <c r="G285" s="712">
        <v>11</v>
      </c>
      <c r="H285" s="423">
        <v>9</v>
      </c>
      <c r="I285" s="685">
        <v>34</v>
      </c>
      <c r="J285" s="79">
        <f>SUM(J284)+I285</f>
        <v>117</v>
      </c>
      <c r="K285" s="367">
        <f>SUM(J285/A285)</f>
        <v>26</v>
      </c>
      <c r="L285" s="775">
        <f>SUM(I285/H285)</f>
        <v>3.7777777777777777</v>
      </c>
      <c r="M285" s="335" t="s">
        <v>2658</v>
      </c>
      <c r="N285" s="3" t="s">
        <v>2619</v>
      </c>
      <c r="O285" s="61" t="s">
        <v>2544</v>
      </c>
      <c r="P285" s="3" t="s">
        <v>2659</v>
      </c>
      <c r="Q285" s="44" t="s">
        <v>2660</v>
      </c>
      <c r="R285" s="3" t="s">
        <v>2603</v>
      </c>
      <c r="S285" s="3" t="s">
        <v>2653</v>
      </c>
      <c r="T285" s="3" t="s">
        <v>93</v>
      </c>
      <c r="U285" s="3" t="s">
        <v>2661</v>
      </c>
      <c r="V285" s="3"/>
      <c r="W285" s="33" t="s">
        <v>2663</v>
      </c>
    </row>
    <row r="286" spans="1:23" ht="57">
      <c r="A286" s="19">
        <v>5.5</v>
      </c>
      <c r="B286" s="2">
        <v>31.07</v>
      </c>
      <c r="C286" s="3"/>
      <c r="D286" s="3" t="s">
        <v>2666</v>
      </c>
      <c r="E286" s="7">
        <v>0.3333333333333333</v>
      </c>
      <c r="F286" s="7">
        <v>0.6979166666666666</v>
      </c>
      <c r="G286" s="2">
        <v>8.75</v>
      </c>
      <c r="H286" s="2">
        <v>7.25</v>
      </c>
      <c r="I286" s="85">
        <v>30</v>
      </c>
      <c r="J286" s="79">
        <f>SUM(J285)+I286</f>
        <v>147</v>
      </c>
      <c r="K286" s="367">
        <f>SUM(J286/A286)</f>
        <v>26.727272727272727</v>
      </c>
      <c r="L286" s="775">
        <f>SUM(I286/H286)</f>
        <v>4.137931034482759</v>
      </c>
      <c r="M286" s="335" t="s">
        <v>2667</v>
      </c>
      <c r="N286" s="3" t="s">
        <v>2792</v>
      </c>
      <c r="O286" s="61" t="s">
        <v>2632</v>
      </c>
      <c r="P286" s="3" t="s">
        <v>2668</v>
      </c>
      <c r="Q286" s="44" t="s">
        <v>2669</v>
      </c>
      <c r="R286" s="3" t="s">
        <v>2603</v>
      </c>
      <c r="S286" s="3" t="s">
        <v>2653</v>
      </c>
      <c r="T286" s="3" t="s">
        <v>2671</v>
      </c>
      <c r="U286" s="3"/>
      <c r="V286" s="3"/>
      <c r="W286" s="33" t="s">
        <v>2672</v>
      </c>
    </row>
    <row r="287" spans="1:23" ht="80.25">
      <c r="A287" s="19">
        <v>6.5</v>
      </c>
      <c r="B287" s="2">
        <v>1.08</v>
      </c>
      <c r="C287" s="3"/>
      <c r="D287" s="3" t="s">
        <v>2676</v>
      </c>
      <c r="E287" s="684">
        <v>0.30208333333333337</v>
      </c>
      <c r="F287" s="7">
        <v>0.4583333333333333</v>
      </c>
      <c r="G287" s="2">
        <v>3.75</v>
      </c>
      <c r="H287" s="2">
        <v>3.5</v>
      </c>
      <c r="I287" s="85">
        <v>19</v>
      </c>
      <c r="J287" s="79">
        <f>SUM(J286)+I287</f>
        <v>166</v>
      </c>
      <c r="K287" s="367">
        <f>SUM(J287/A287)</f>
        <v>25.53846153846154</v>
      </c>
      <c r="L287" s="775">
        <f>SUM(I287/H287)</f>
        <v>5.428571428571429</v>
      </c>
      <c r="M287" s="335" t="s">
        <v>2695</v>
      </c>
      <c r="N287" s="3" t="s">
        <v>2619</v>
      </c>
      <c r="O287" s="61" t="s">
        <v>2544</v>
      </c>
      <c r="P287" s="3" t="s">
        <v>2678</v>
      </c>
      <c r="Q287" s="44" t="s">
        <v>2679</v>
      </c>
      <c r="R287" s="3" t="s">
        <v>2680</v>
      </c>
      <c r="S287" s="3" t="s">
        <v>2680</v>
      </c>
      <c r="T287" s="3" t="s">
        <v>2004</v>
      </c>
      <c r="U287" s="3"/>
      <c r="V287" s="3"/>
      <c r="W287" s="33" t="s">
        <v>2682</v>
      </c>
    </row>
    <row r="288" spans="1:23" ht="22.5">
      <c r="A288" s="19">
        <v>7.5</v>
      </c>
      <c r="B288" s="2">
        <v>2.08</v>
      </c>
      <c r="C288" s="3" t="s">
        <v>2688</v>
      </c>
      <c r="D288" s="3"/>
      <c r="E288" s="7"/>
      <c r="F288" s="7"/>
      <c r="G288" s="2"/>
      <c r="H288" s="2"/>
      <c r="I288" s="85"/>
      <c r="J288" s="79">
        <f>SUM(J287)+I288</f>
        <v>166</v>
      </c>
      <c r="K288" s="367">
        <f>SUM(J288/A288)</f>
        <v>22.133333333333333</v>
      </c>
      <c r="L288" s="775"/>
      <c r="M288" s="335"/>
      <c r="N288" s="3"/>
      <c r="O288" s="61"/>
      <c r="P288" s="3"/>
      <c r="Q288" s="44"/>
      <c r="R288" s="3"/>
      <c r="S288" s="68"/>
      <c r="T288" s="3"/>
      <c r="U288" s="3" t="s">
        <v>2691</v>
      </c>
      <c r="V288" s="3"/>
      <c r="W288" s="33" t="s">
        <v>2689</v>
      </c>
    </row>
    <row r="289" spans="1:23" ht="45.75">
      <c r="A289" s="19">
        <v>8.5</v>
      </c>
      <c r="B289" s="2">
        <v>3.08</v>
      </c>
      <c r="C289" s="3"/>
      <c r="D289" s="3" t="s">
        <v>2693</v>
      </c>
      <c r="E289" s="7">
        <v>0.7395833333333334</v>
      </c>
      <c r="F289" s="7">
        <v>0.8125</v>
      </c>
      <c r="G289" s="2">
        <v>1.75</v>
      </c>
      <c r="H289" s="2">
        <v>1.75</v>
      </c>
      <c r="I289" s="85">
        <v>10</v>
      </c>
      <c r="J289" s="79">
        <f>SUM(J288)+I289</f>
        <v>176</v>
      </c>
      <c r="K289" s="367">
        <f>SUM(J289/A289)</f>
        <v>20.705882352941178</v>
      </c>
      <c r="L289" s="775">
        <f>SUM(I289/H289)</f>
        <v>5.714285714285714</v>
      </c>
      <c r="M289" s="335" t="s">
        <v>2694</v>
      </c>
      <c r="N289" s="3" t="s">
        <v>2696</v>
      </c>
      <c r="O289" s="61" t="s">
        <v>2697</v>
      </c>
      <c r="P289" s="3" t="s">
        <v>2714</v>
      </c>
      <c r="Q289" s="44" t="s">
        <v>2699</v>
      </c>
      <c r="R289" s="3" t="s">
        <v>2680</v>
      </c>
      <c r="S289" s="3" t="s">
        <v>2680</v>
      </c>
      <c r="T289" s="3" t="s">
        <v>2671</v>
      </c>
      <c r="U289" s="3"/>
      <c r="V289" s="3" t="s">
        <v>2741</v>
      </c>
      <c r="W289" s="33" t="s">
        <v>2742</v>
      </c>
    </row>
    <row r="290" spans="1:23" ht="45.75">
      <c r="A290" s="19">
        <v>9.5</v>
      </c>
      <c r="B290" s="2">
        <v>4.08</v>
      </c>
      <c r="C290" s="3"/>
      <c r="D290" s="3" t="s">
        <v>2709</v>
      </c>
      <c r="E290" s="7">
        <v>0.3854166666666667</v>
      </c>
      <c r="F290" s="7">
        <v>0.6979166666666666</v>
      </c>
      <c r="G290" s="2">
        <v>7.5</v>
      </c>
      <c r="H290" s="2">
        <v>4.75</v>
      </c>
      <c r="I290" s="85">
        <v>18</v>
      </c>
      <c r="J290" s="79">
        <f>SUM(J289)+I290</f>
        <v>194</v>
      </c>
      <c r="K290" s="367">
        <f>SUM(J290/A290)</f>
        <v>20.42105263157895</v>
      </c>
      <c r="L290" s="775">
        <f>SUM(I290/H290)</f>
        <v>3.789473684210526</v>
      </c>
      <c r="M290" s="335" t="s">
        <v>2710</v>
      </c>
      <c r="N290" s="3" t="s">
        <v>2711</v>
      </c>
      <c r="O290" s="61" t="s">
        <v>2712</v>
      </c>
      <c r="P290" s="3" t="s">
        <v>2713</v>
      </c>
      <c r="Q290" s="44" t="s">
        <v>2700</v>
      </c>
      <c r="R290" s="3" t="s">
        <v>2646</v>
      </c>
      <c r="S290" s="68" t="s">
        <v>2715</v>
      </c>
      <c r="T290" s="3" t="s">
        <v>2716</v>
      </c>
      <c r="U290" s="3"/>
      <c r="V290" s="3"/>
      <c r="W290" s="33" t="s">
        <v>2718</v>
      </c>
    </row>
    <row r="291" spans="1:23" ht="45.75">
      <c r="A291" s="19">
        <v>10.5</v>
      </c>
      <c r="B291" s="2">
        <v>5.08</v>
      </c>
      <c r="C291" s="3"/>
      <c r="D291" s="3" t="s">
        <v>2728</v>
      </c>
      <c r="E291" s="7">
        <v>0.3333333333333333</v>
      </c>
      <c r="F291" s="7">
        <v>0.6666666666666666</v>
      </c>
      <c r="G291" s="2">
        <v>8</v>
      </c>
      <c r="H291" s="2">
        <v>5.25</v>
      </c>
      <c r="I291" s="85">
        <v>15</v>
      </c>
      <c r="J291" s="79">
        <f>SUM(J290)+I291</f>
        <v>209</v>
      </c>
      <c r="K291" s="367">
        <f>SUM(J291/A291)</f>
        <v>19.904761904761905</v>
      </c>
      <c r="L291" s="775">
        <f>SUM(I291/H291)</f>
        <v>2.857142857142857</v>
      </c>
      <c r="M291" s="335" t="s">
        <v>2724</v>
      </c>
      <c r="N291" s="3" t="s">
        <v>2711</v>
      </c>
      <c r="O291" s="61" t="s">
        <v>2544</v>
      </c>
      <c r="P291" s="3" t="s">
        <v>2713</v>
      </c>
      <c r="Q291" s="44" t="s">
        <v>2806</v>
      </c>
      <c r="R291" s="3" t="s">
        <v>2646</v>
      </c>
      <c r="S291" s="68" t="s">
        <v>2715</v>
      </c>
      <c r="T291" s="3" t="s">
        <v>24</v>
      </c>
      <c r="U291" s="3" t="s">
        <v>2746</v>
      </c>
      <c r="V291" s="3"/>
      <c r="W291" s="33" t="s">
        <v>2726</v>
      </c>
    </row>
    <row r="292" spans="1:23" ht="45.75">
      <c r="A292" s="19">
        <v>11.5</v>
      </c>
      <c r="B292" s="2">
        <v>6.08</v>
      </c>
      <c r="C292" s="3"/>
      <c r="D292" s="3" t="s">
        <v>2727</v>
      </c>
      <c r="E292" s="7">
        <v>0.3333333333333333</v>
      </c>
      <c r="F292" s="7">
        <v>0.7395833333333334</v>
      </c>
      <c r="G292" s="2">
        <v>9.75</v>
      </c>
      <c r="H292" s="2">
        <v>6.75</v>
      </c>
      <c r="I292" s="85">
        <v>17</v>
      </c>
      <c r="J292" s="79">
        <f>SUM(J291)+I292</f>
        <v>226</v>
      </c>
      <c r="K292" s="367">
        <f>SUM(J292/A292)</f>
        <v>19.652173913043477</v>
      </c>
      <c r="L292" s="775">
        <f>SUM(I292/H292)</f>
        <v>2.5185185185185186</v>
      </c>
      <c r="M292" s="335" t="s">
        <v>2737</v>
      </c>
      <c r="N292" s="3" t="s">
        <v>2711</v>
      </c>
      <c r="O292" s="61" t="s">
        <v>2730</v>
      </c>
      <c r="P292" s="3" t="s">
        <v>2760</v>
      </c>
      <c r="Q292" s="44" t="s">
        <v>2807</v>
      </c>
      <c r="R292" s="3" t="s">
        <v>2733</v>
      </c>
      <c r="S292" s="68" t="s">
        <v>2715</v>
      </c>
      <c r="T292" s="3" t="s">
        <v>24</v>
      </c>
      <c r="U292" s="3" t="s">
        <v>2743</v>
      </c>
      <c r="V292" s="3"/>
      <c r="W292" s="33" t="s">
        <v>2735</v>
      </c>
    </row>
    <row r="293" spans="1:23" ht="45.75">
      <c r="A293" s="19">
        <v>12.5</v>
      </c>
      <c r="B293" s="2">
        <v>7.08</v>
      </c>
      <c r="C293" s="3"/>
      <c r="D293" s="3"/>
      <c r="E293" s="7">
        <v>0.35416666666666663</v>
      </c>
      <c r="F293" s="7">
        <v>0.71875</v>
      </c>
      <c r="G293" s="2">
        <v>8.75</v>
      </c>
      <c r="H293" s="2">
        <v>6</v>
      </c>
      <c r="I293" s="85">
        <v>8</v>
      </c>
      <c r="J293" s="79">
        <f>SUM(J292)+I293</f>
        <v>234</v>
      </c>
      <c r="K293" s="367">
        <f>SUM(J293/A293)</f>
        <v>18.72</v>
      </c>
      <c r="L293" s="775">
        <f>SUM(I293/H293)</f>
        <v>1.3333333333333333</v>
      </c>
      <c r="M293" s="335" t="s">
        <v>2738</v>
      </c>
      <c r="N293" s="3" t="s">
        <v>2711</v>
      </c>
      <c r="O293" s="61" t="s">
        <v>2544</v>
      </c>
      <c r="P293" s="3" t="s">
        <v>2762</v>
      </c>
      <c r="Q293" s="44" t="s">
        <v>2808</v>
      </c>
      <c r="R293" s="3" t="s">
        <v>2733</v>
      </c>
      <c r="S293" s="68" t="s">
        <v>2715</v>
      </c>
      <c r="T293" s="3" t="s">
        <v>24</v>
      </c>
      <c r="U293" s="3"/>
      <c r="V293" s="3" t="s">
        <v>2749</v>
      </c>
      <c r="W293" s="33" t="s">
        <v>2748</v>
      </c>
    </row>
    <row r="294" spans="1:23" ht="45.75">
      <c r="A294" s="19">
        <v>13.5</v>
      </c>
      <c r="B294" s="2">
        <v>8.08</v>
      </c>
      <c r="C294" s="3"/>
      <c r="D294" s="3"/>
      <c r="E294" s="7">
        <v>0.34375</v>
      </c>
      <c r="F294" s="7">
        <v>0.7708333333333334</v>
      </c>
      <c r="G294" s="2">
        <v>10.25</v>
      </c>
      <c r="H294" s="2">
        <v>7.75</v>
      </c>
      <c r="I294" s="85">
        <v>8</v>
      </c>
      <c r="J294" s="79">
        <f>SUM(J293)+I294</f>
        <v>242</v>
      </c>
      <c r="K294" s="367">
        <f>SUM(J294/A294)</f>
        <v>17.925925925925927</v>
      </c>
      <c r="L294" s="775">
        <f>SUM(I294/H294)</f>
        <v>1.032258064516129</v>
      </c>
      <c r="M294" s="335" t="s">
        <v>2750</v>
      </c>
      <c r="N294" s="3" t="s">
        <v>2711</v>
      </c>
      <c r="O294" s="61" t="s">
        <v>2751</v>
      </c>
      <c r="P294" s="3" t="s">
        <v>2763</v>
      </c>
      <c r="Q294" s="44" t="s">
        <v>2809</v>
      </c>
      <c r="R294" s="3" t="s">
        <v>2733</v>
      </c>
      <c r="S294" s="68" t="s">
        <v>2715</v>
      </c>
      <c r="T294" s="3" t="s">
        <v>24</v>
      </c>
      <c r="U294" s="3" t="s">
        <v>2754</v>
      </c>
      <c r="V294" s="3"/>
      <c r="W294" s="33" t="s">
        <v>2755</v>
      </c>
    </row>
    <row r="295" spans="1:23" ht="45.75">
      <c r="A295" s="19">
        <v>14.5</v>
      </c>
      <c r="B295" s="2">
        <v>9.08</v>
      </c>
      <c r="C295" s="3"/>
      <c r="D295" s="3" t="s">
        <v>2757</v>
      </c>
      <c r="E295" s="7">
        <v>0.35416666666666663</v>
      </c>
      <c r="F295" s="7">
        <v>0.7291666666666667</v>
      </c>
      <c r="G295" s="2">
        <v>10</v>
      </c>
      <c r="H295" s="2">
        <v>6</v>
      </c>
      <c r="I295" s="85">
        <v>8</v>
      </c>
      <c r="J295" s="79">
        <f>SUM(J294)+I295</f>
        <v>250</v>
      </c>
      <c r="K295" s="367">
        <f>SUM(J295/A295)</f>
        <v>17.24137931034483</v>
      </c>
      <c r="L295" s="775">
        <f>SUM(I295/H295)</f>
        <v>1.3333333333333333</v>
      </c>
      <c r="M295" s="335" t="s">
        <v>2770</v>
      </c>
      <c r="N295" s="3" t="s">
        <v>2711</v>
      </c>
      <c r="O295" s="61" t="s">
        <v>2759</v>
      </c>
      <c r="P295" s="3" t="s">
        <v>2764</v>
      </c>
      <c r="Q295" s="44" t="s">
        <v>2810</v>
      </c>
      <c r="R295" s="3" t="s">
        <v>2733</v>
      </c>
      <c r="S295" s="68" t="s">
        <v>2715</v>
      </c>
      <c r="T295" s="3" t="s">
        <v>24</v>
      </c>
      <c r="U295" s="3"/>
      <c r="V295" s="3"/>
      <c r="W295" s="33" t="s">
        <v>2769</v>
      </c>
    </row>
    <row r="296" spans="1:23" ht="22.5">
      <c r="A296" s="19">
        <v>15.5</v>
      </c>
      <c r="B296" s="2">
        <v>10.08</v>
      </c>
      <c r="C296" s="3"/>
      <c r="D296" s="3"/>
      <c r="E296" s="7">
        <v>0.4375</v>
      </c>
      <c r="F296" s="7">
        <v>0.7291666666666667</v>
      </c>
      <c r="G296" s="2">
        <v>7</v>
      </c>
      <c r="H296" s="2">
        <v>5.75</v>
      </c>
      <c r="I296" s="85">
        <v>8</v>
      </c>
      <c r="J296" s="79">
        <f>SUM(J295)+I296</f>
        <v>258</v>
      </c>
      <c r="K296" s="367">
        <f>SUM(J296/A296)</f>
        <v>16.64516129032258</v>
      </c>
      <c r="L296" s="775">
        <f>SUM(I296/H296)</f>
        <v>1.391304347826087</v>
      </c>
      <c r="M296" s="335" t="s">
        <v>2772</v>
      </c>
      <c r="N296" s="3" t="s">
        <v>2711</v>
      </c>
      <c r="O296" s="61" t="s">
        <v>2759</v>
      </c>
      <c r="P296" s="3" t="s">
        <v>2773</v>
      </c>
      <c r="Q296" s="44" t="s">
        <v>2811</v>
      </c>
      <c r="R296" s="3" t="s">
        <v>2733</v>
      </c>
      <c r="S296" s="68" t="s">
        <v>2715</v>
      </c>
      <c r="T296" s="3" t="s">
        <v>24</v>
      </c>
      <c r="U296" s="3"/>
      <c r="V296" s="3"/>
      <c r="W296" s="33" t="s">
        <v>2775</v>
      </c>
    </row>
    <row r="297" spans="1:23" ht="22.5">
      <c r="A297" s="19">
        <v>16.5</v>
      </c>
      <c r="B297" s="2">
        <v>11.08</v>
      </c>
      <c r="C297" s="3"/>
      <c r="D297" s="3" t="s">
        <v>2790</v>
      </c>
      <c r="E297" s="7">
        <v>0.40625</v>
      </c>
      <c r="F297" s="7">
        <v>0.7604166666666666</v>
      </c>
      <c r="G297" s="2">
        <v>8.5</v>
      </c>
      <c r="H297" s="2">
        <v>6.75</v>
      </c>
      <c r="I297" s="85">
        <v>12</v>
      </c>
      <c r="J297" s="79">
        <f>SUM(J296)+I297</f>
        <v>270</v>
      </c>
      <c r="K297" s="367">
        <f>SUM(J297/A297)</f>
        <v>16.363636363636363</v>
      </c>
      <c r="L297" s="775">
        <f>SUM(I297/H297)</f>
        <v>1.7777777777777777</v>
      </c>
      <c r="M297" s="335" t="s">
        <v>2778</v>
      </c>
      <c r="N297" s="3" t="s">
        <v>2711</v>
      </c>
      <c r="O297" s="61" t="s">
        <v>2779</v>
      </c>
      <c r="P297" s="3" t="s">
        <v>2780</v>
      </c>
      <c r="Q297" s="44" t="s">
        <v>2812</v>
      </c>
      <c r="R297" s="3" t="s">
        <v>2733</v>
      </c>
      <c r="S297" s="68" t="s">
        <v>2715</v>
      </c>
      <c r="T297" s="3" t="s">
        <v>24</v>
      </c>
      <c r="U297" s="3"/>
      <c r="V297" s="3"/>
      <c r="W297" s="33" t="s">
        <v>2782</v>
      </c>
    </row>
    <row r="298" spans="1:23" ht="22.5">
      <c r="A298" s="19">
        <v>17.5</v>
      </c>
      <c r="B298" s="2">
        <v>12.08</v>
      </c>
      <c r="C298" s="3"/>
      <c r="D298" s="3" t="s">
        <v>2783</v>
      </c>
      <c r="E298" s="7">
        <v>0.34375</v>
      </c>
      <c r="F298" s="7">
        <v>0.7604166666666666</v>
      </c>
      <c r="G298" s="2">
        <v>10</v>
      </c>
      <c r="H298" s="2">
        <v>4.5</v>
      </c>
      <c r="I298" s="85">
        <v>13</v>
      </c>
      <c r="J298" s="79">
        <f>SUM(J297)+I298</f>
        <v>283</v>
      </c>
      <c r="K298" s="367">
        <f>SUM(J298/A298)</f>
        <v>16.17142857142857</v>
      </c>
      <c r="L298" s="775">
        <f>SUM(I298/H298)</f>
        <v>2.888888888888889</v>
      </c>
      <c r="M298" s="335" t="s">
        <v>2791</v>
      </c>
      <c r="N298" s="3" t="s">
        <v>2792</v>
      </c>
      <c r="O298" s="61" t="s">
        <v>2784</v>
      </c>
      <c r="P298" s="3" t="s">
        <v>2793</v>
      </c>
      <c r="Q298" s="44" t="s">
        <v>2813</v>
      </c>
      <c r="R298" s="3" t="s">
        <v>2788</v>
      </c>
      <c r="S298" s="3" t="s">
        <v>2653</v>
      </c>
      <c r="T298" s="3" t="s">
        <v>2004</v>
      </c>
      <c r="U298" s="3"/>
      <c r="V298" s="3"/>
      <c r="W298" s="33" t="s">
        <v>2794</v>
      </c>
    </row>
    <row r="299" spans="1:23" ht="68.25">
      <c r="A299" s="19">
        <v>18.5</v>
      </c>
      <c r="B299" s="2">
        <v>13.08</v>
      </c>
      <c r="C299" s="3"/>
      <c r="D299" s="3" t="s">
        <v>2801</v>
      </c>
      <c r="E299" s="7">
        <v>0.3645833333333333</v>
      </c>
      <c r="F299" s="421">
        <v>0.875</v>
      </c>
      <c r="G299" s="423">
        <v>12.25</v>
      </c>
      <c r="H299" s="2">
        <v>8.25</v>
      </c>
      <c r="I299" s="424">
        <v>45</v>
      </c>
      <c r="J299" s="79">
        <f>SUM(J298)+I299</f>
        <v>328</v>
      </c>
      <c r="K299" s="367">
        <f>SUM(J299/A299)</f>
        <v>17.72972972972973</v>
      </c>
      <c r="L299" s="775">
        <f>SUM(I299/H299)</f>
        <v>5.454545454545454</v>
      </c>
      <c r="M299" s="335" t="s">
        <v>2803</v>
      </c>
      <c r="N299" s="3" t="s">
        <v>2711</v>
      </c>
      <c r="O299" s="61" t="s">
        <v>2712</v>
      </c>
      <c r="P299" s="3" t="s">
        <v>2804</v>
      </c>
      <c r="Q299" s="44" t="s">
        <v>2814</v>
      </c>
      <c r="R299" s="3" t="s">
        <v>2603</v>
      </c>
      <c r="S299" s="3" t="s">
        <v>2653</v>
      </c>
      <c r="T299" s="3" t="s">
        <v>24</v>
      </c>
      <c r="U299" s="3"/>
      <c r="V299" s="3"/>
      <c r="W299" s="33" t="s">
        <v>2815</v>
      </c>
    </row>
    <row r="300" spans="1:23" ht="68.25">
      <c r="A300" s="19">
        <v>19.5</v>
      </c>
      <c r="B300" s="2">
        <v>14.08</v>
      </c>
      <c r="C300" s="3"/>
      <c r="D300" s="3" t="s">
        <v>2802</v>
      </c>
      <c r="E300" s="421">
        <v>0.2916666666666667</v>
      </c>
      <c r="F300" s="7">
        <v>0.6458333333333334</v>
      </c>
      <c r="G300" s="2">
        <v>8.5</v>
      </c>
      <c r="H300" s="2">
        <v>7.5</v>
      </c>
      <c r="I300" s="85">
        <v>42</v>
      </c>
      <c r="J300" s="79">
        <f>SUM(J299)+I300</f>
        <v>370</v>
      </c>
      <c r="K300" s="367">
        <f>SUM(J300/A300)</f>
        <v>18.974358974358974</v>
      </c>
      <c r="L300" s="775">
        <f>SUM(I300/H300)</f>
        <v>5.6</v>
      </c>
      <c r="M300" s="335" t="s">
        <v>2839</v>
      </c>
      <c r="N300" s="3" t="s">
        <v>2792</v>
      </c>
      <c r="O300" s="61" t="s">
        <v>2820</v>
      </c>
      <c r="P300" s="3" t="s">
        <v>2821</v>
      </c>
      <c r="Q300" s="44" t="s">
        <v>2822</v>
      </c>
      <c r="R300" s="3" t="s">
        <v>2788</v>
      </c>
      <c r="S300" s="3" t="s">
        <v>2653</v>
      </c>
      <c r="T300" s="3" t="s">
        <v>2004</v>
      </c>
      <c r="U300" s="3"/>
      <c r="V300" s="3"/>
      <c r="W300" s="33" t="s">
        <v>2825</v>
      </c>
    </row>
    <row r="301" spans="1:24" ht="68.25">
      <c r="A301" s="36">
        <v>20.5</v>
      </c>
      <c r="B301" s="11">
        <v>15.08</v>
      </c>
      <c r="C301" s="28" t="s">
        <v>2818</v>
      </c>
      <c r="D301" s="11"/>
      <c r="E301" s="40"/>
      <c r="F301" s="40"/>
      <c r="G301" s="11"/>
      <c r="H301" s="11"/>
      <c r="I301" s="86"/>
      <c r="J301" s="79">
        <f>SUM(J300)+I301</f>
        <v>370</v>
      </c>
      <c r="K301" s="374">
        <f>SUM(J301/A301)</f>
        <v>18.048780487804876</v>
      </c>
      <c r="L301" s="775"/>
      <c r="M301" s="375"/>
      <c r="N301" s="376"/>
      <c r="O301" s="28"/>
      <c r="P301" s="28"/>
      <c r="Q301" s="49"/>
      <c r="R301" s="28"/>
      <c r="S301" s="28"/>
      <c r="T301" s="3" t="s">
        <v>2004</v>
      </c>
      <c r="U301" s="3" t="s">
        <v>2876</v>
      </c>
      <c r="V301" s="28"/>
      <c r="W301" s="34" t="s">
        <v>2829</v>
      </c>
      <c r="X301">
        <v>360</v>
      </c>
    </row>
    <row r="302" spans="7:12" ht="13.5">
      <c r="G302" s="324">
        <f>SUM(G281:G301)</f>
        <v>156.25</v>
      </c>
      <c r="H302" s="325">
        <f>SUM(H281:H301)</f>
        <v>114.25</v>
      </c>
      <c r="I302" s="88"/>
      <c r="J302" s="88"/>
      <c r="K302" s="359"/>
      <c r="L302" s="775">
        <f>SUM(J301/H302)</f>
        <v>3.238512035010941</v>
      </c>
    </row>
    <row r="303" spans="7:12" ht="13.5">
      <c r="G303" s="52"/>
      <c r="H303" s="189">
        <f>SUM(H302/G302)</f>
        <v>0.7312</v>
      </c>
      <c r="I303" s="88"/>
      <c r="L303" s="38"/>
    </row>
    <row r="304" ht="13.5"/>
    <row r="305" spans="1:11" ht="13.5">
      <c r="A305" s="71">
        <f>SUM(A301+A277)</f>
        <v>208</v>
      </c>
      <c r="F305" s="71" t="s">
        <v>486</v>
      </c>
      <c r="G305" s="72">
        <f>SUM(G302+G277)</f>
        <v>1643</v>
      </c>
      <c r="H305" s="72">
        <f>SUM(H302+H277)</f>
        <v>1199.5</v>
      </c>
      <c r="I305" s="73"/>
      <c r="J305" s="71">
        <f>SUM(J301+J277)</f>
        <v>7707</v>
      </c>
      <c r="K305" s="373">
        <f>SUM(J305/A305)</f>
        <v>37.05288461538461</v>
      </c>
    </row>
    <row r="306" ht="13.5"/>
    <row r="307" spans="1:23" ht="13.5">
      <c r="A307" s="18" t="s">
        <v>2836</v>
      </c>
      <c r="B307" s="8"/>
      <c r="C307" s="8"/>
      <c r="D307" s="8"/>
      <c r="E307" s="8"/>
      <c r="F307" s="8"/>
      <c r="G307" s="8"/>
      <c r="H307" s="8"/>
      <c r="I307" s="89"/>
      <c r="J307" s="89"/>
      <c r="K307" s="360"/>
      <c r="L307" s="38"/>
      <c r="M307" s="8"/>
      <c r="N307" s="8"/>
      <c r="O307" s="8"/>
      <c r="P307" s="8"/>
      <c r="Q307" s="8"/>
      <c r="R307" s="8"/>
      <c r="S307" s="8"/>
      <c r="T307" s="8"/>
      <c r="U307" s="8"/>
      <c r="V307" s="8"/>
      <c r="W307" s="41"/>
    </row>
    <row r="308" spans="1:23" ht="33.75">
      <c r="A308" s="327" t="s">
        <v>126</v>
      </c>
      <c r="B308" s="328" t="s">
        <v>127</v>
      </c>
      <c r="C308" s="328" t="s">
        <v>128</v>
      </c>
      <c r="D308" s="328" t="s">
        <v>129</v>
      </c>
      <c r="E308" s="328" t="s">
        <v>130</v>
      </c>
      <c r="F308" s="328" t="s">
        <v>131</v>
      </c>
      <c r="G308" s="328" t="s">
        <v>132</v>
      </c>
      <c r="H308" s="328" t="s">
        <v>133</v>
      </c>
      <c r="I308" s="329" t="s">
        <v>134</v>
      </c>
      <c r="J308" s="330" t="s">
        <v>135</v>
      </c>
      <c r="K308" s="865" t="s">
        <v>136</v>
      </c>
      <c r="L308" s="328" t="s">
        <v>293</v>
      </c>
      <c r="M308" s="866" t="s">
        <v>211</v>
      </c>
      <c r="N308" s="336" t="s">
        <v>137</v>
      </c>
      <c r="O308" s="328" t="s">
        <v>138</v>
      </c>
      <c r="P308" s="328" t="s">
        <v>139</v>
      </c>
      <c r="Q308" s="328" t="s">
        <v>140</v>
      </c>
      <c r="R308" s="328" t="s">
        <v>141</v>
      </c>
      <c r="S308" s="328" t="s">
        <v>142</v>
      </c>
      <c r="T308" s="331" t="s">
        <v>143</v>
      </c>
      <c r="U308" s="328" t="s">
        <v>144</v>
      </c>
      <c r="V308" s="328" t="s">
        <v>145</v>
      </c>
      <c r="W308" s="332" t="s">
        <v>146</v>
      </c>
    </row>
    <row r="309" spans="1:23" ht="33.75">
      <c r="A309" s="19">
        <v>1</v>
      </c>
      <c r="B309" s="2">
        <v>16.08</v>
      </c>
      <c r="C309" s="3" t="s">
        <v>2802</v>
      </c>
      <c r="D309" s="3"/>
      <c r="E309" s="7"/>
      <c r="F309" s="7"/>
      <c r="G309" s="2"/>
      <c r="H309" s="2"/>
      <c r="I309" s="85"/>
      <c r="J309" s="79">
        <f>SUM(J308)+I309</f>
        <v>0</v>
      </c>
      <c r="K309" s="367">
        <f>SUM(J309/A309)</f>
        <v>0</v>
      </c>
      <c r="L309" s="2"/>
      <c r="M309" s="335" t="s">
        <v>2839</v>
      </c>
      <c r="N309" s="3" t="s">
        <v>2888</v>
      </c>
      <c r="O309" s="61"/>
      <c r="P309" s="3"/>
      <c r="Q309" s="44"/>
      <c r="R309" s="3"/>
      <c r="S309" s="68"/>
      <c r="T309" s="3" t="s">
        <v>2004</v>
      </c>
      <c r="U309" s="3" t="s">
        <v>2916</v>
      </c>
      <c r="V309" s="3"/>
      <c r="W309" s="33" t="s">
        <v>2851</v>
      </c>
    </row>
    <row r="310" spans="1:23" ht="68.25">
      <c r="A310" s="19">
        <v>2</v>
      </c>
      <c r="B310" s="2">
        <v>17.08</v>
      </c>
      <c r="C310" s="3" t="s">
        <v>2802</v>
      </c>
      <c r="D310" s="3"/>
      <c r="E310" s="7"/>
      <c r="F310" s="7"/>
      <c r="G310" s="2"/>
      <c r="H310" s="2"/>
      <c r="I310" s="85">
        <v>10</v>
      </c>
      <c r="J310" s="79">
        <f>SUM(J309)+I310</f>
        <v>10</v>
      </c>
      <c r="K310" s="367">
        <f>SUM(J310/A310)</f>
        <v>5</v>
      </c>
      <c r="L310" s="2"/>
      <c r="M310" s="335"/>
      <c r="N310" s="3" t="s">
        <v>2928</v>
      </c>
      <c r="O310" s="61"/>
      <c r="P310" s="3"/>
      <c r="Q310" s="44"/>
      <c r="R310" s="3"/>
      <c r="S310" s="68"/>
      <c r="T310" s="3" t="s">
        <v>2004</v>
      </c>
      <c r="U310" s="3"/>
      <c r="V310" s="3"/>
      <c r="W310" s="33" t="s">
        <v>2854</v>
      </c>
    </row>
    <row r="311" spans="1:23" ht="148.5">
      <c r="A311" s="19">
        <v>3</v>
      </c>
      <c r="B311" s="2">
        <v>18.08</v>
      </c>
      <c r="C311" s="3" t="s">
        <v>2802</v>
      </c>
      <c r="D311" s="3" t="s">
        <v>2838</v>
      </c>
      <c r="E311" s="7">
        <v>0.625</v>
      </c>
      <c r="F311" s="7">
        <v>0.6979166666666666</v>
      </c>
      <c r="G311" s="2">
        <v>1.75</v>
      </c>
      <c r="H311" s="2">
        <v>1.75</v>
      </c>
      <c r="I311" s="85">
        <v>18</v>
      </c>
      <c r="J311" s="79">
        <f>SUM(J310)+I311</f>
        <v>28</v>
      </c>
      <c r="K311" s="367">
        <f>SUM(J311/A311)</f>
        <v>9.333333333333334</v>
      </c>
      <c r="L311" s="775">
        <f>SUM(I311/H311)</f>
        <v>10.285714285714286</v>
      </c>
      <c r="M311" s="335" t="s">
        <v>2840</v>
      </c>
      <c r="N311" s="3" t="s">
        <v>2927</v>
      </c>
      <c r="O311" s="61" t="s">
        <v>2842</v>
      </c>
      <c r="P311" s="3" t="s">
        <v>2844</v>
      </c>
      <c r="Q311" s="44" t="s">
        <v>2845</v>
      </c>
      <c r="R311" s="3" t="s">
        <v>2846</v>
      </c>
      <c r="S311" s="3" t="s">
        <v>2846</v>
      </c>
      <c r="T311" s="5" t="s">
        <v>2847</v>
      </c>
      <c r="U311" s="3" t="s">
        <v>2857</v>
      </c>
      <c r="V311" s="3"/>
      <c r="W311" s="33" t="s">
        <v>2856</v>
      </c>
    </row>
    <row r="312" spans="1:23" ht="148.5">
      <c r="A312" s="19">
        <v>4</v>
      </c>
      <c r="B312" s="2">
        <v>19.08</v>
      </c>
      <c r="C312" s="3"/>
      <c r="D312" s="3" t="s">
        <v>2877</v>
      </c>
      <c r="E312" s="7">
        <v>0.375</v>
      </c>
      <c r="F312" s="7">
        <v>0.7083333333333334</v>
      </c>
      <c r="G312" s="2">
        <v>8</v>
      </c>
      <c r="H312" s="2">
        <v>7.25</v>
      </c>
      <c r="I312" s="85">
        <v>45</v>
      </c>
      <c r="J312" s="79">
        <f>SUM(J311)+I312</f>
        <v>73</v>
      </c>
      <c r="K312" s="367">
        <f>SUM(J312/A312)</f>
        <v>18.25</v>
      </c>
      <c r="L312" s="2" t="s">
        <v>2913</v>
      </c>
      <c r="M312" s="335" t="s">
        <v>2878</v>
      </c>
      <c r="N312" s="3" t="s">
        <v>2880</v>
      </c>
      <c r="O312" s="61" t="s">
        <v>2842</v>
      </c>
      <c r="P312" s="3" t="s">
        <v>2881</v>
      </c>
      <c r="Q312" s="44" t="s">
        <v>2882</v>
      </c>
      <c r="R312" s="3" t="s">
        <v>2881</v>
      </c>
      <c r="S312" s="68" t="s">
        <v>2883</v>
      </c>
      <c r="T312" s="3" t="s">
        <v>2884</v>
      </c>
      <c r="U312" s="3" t="s">
        <v>2885</v>
      </c>
      <c r="V312" s="3" t="s">
        <v>2886</v>
      </c>
      <c r="W312" s="33" t="s">
        <v>2917</v>
      </c>
    </row>
    <row r="313" spans="1:23" ht="57">
      <c r="A313" s="19">
        <v>5</v>
      </c>
      <c r="B313" s="2">
        <v>20.08</v>
      </c>
      <c r="C313" s="3"/>
      <c r="D313" s="3" t="s">
        <v>3014</v>
      </c>
      <c r="E313" s="7">
        <v>0.35416666666666663</v>
      </c>
      <c r="F313" s="7">
        <v>0.6979166666666666</v>
      </c>
      <c r="G313" s="2">
        <v>8.25</v>
      </c>
      <c r="H313" s="2">
        <v>8.25</v>
      </c>
      <c r="I313" s="85">
        <v>51</v>
      </c>
      <c r="J313" s="79">
        <f>SUM(J312)+I313</f>
        <v>124</v>
      </c>
      <c r="K313" s="367">
        <f>SUM(J313/A313)</f>
        <v>24.8</v>
      </c>
      <c r="L313" s="2" t="s">
        <v>2912</v>
      </c>
      <c r="M313" s="335" t="s">
        <v>3022</v>
      </c>
      <c r="N313" s="3" t="s">
        <v>2880</v>
      </c>
      <c r="O313" s="61" t="s">
        <v>2842</v>
      </c>
      <c r="P313" s="3" t="s">
        <v>2881</v>
      </c>
      <c r="Q313" s="44" t="s">
        <v>2908</v>
      </c>
      <c r="R313" s="3" t="s">
        <v>2881</v>
      </c>
      <c r="S313" s="68" t="s">
        <v>2883</v>
      </c>
      <c r="T313" s="3" t="s">
        <v>2884</v>
      </c>
      <c r="U313" s="3"/>
      <c r="V313" s="3"/>
      <c r="W313" s="33" t="s">
        <v>2918</v>
      </c>
    </row>
    <row r="314" spans="1:23" ht="68.25">
      <c r="A314" s="19">
        <v>6</v>
      </c>
      <c r="B314" s="2">
        <v>21.08</v>
      </c>
      <c r="C314" s="3"/>
      <c r="D314" s="3" t="s">
        <v>3011</v>
      </c>
      <c r="E314" s="7">
        <v>0.3229166666666667</v>
      </c>
      <c r="F314" s="7">
        <v>0.6979166666666666</v>
      </c>
      <c r="G314" s="2">
        <v>9</v>
      </c>
      <c r="H314" s="2">
        <v>9</v>
      </c>
      <c r="I314" s="85">
        <v>51</v>
      </c>
      <c r="J314" s="79">
        <f>SUM(J313)+I314</f>
        <v>175</v>
      </c>
      <c r="K314" s="367">
        <f>SUM(J314/A314)</f>
        <v>29.166666666666668</v>
      </c>
      <c r="L314" s="2" t="s">
        <v>2909</v>
      </c>
      <c r="M314" s="335" t="s">
        <v>2910</v>
      </c>
      <c r="N314" s="3" t="s">
        <v>2880</v>
      </c>
      <c r="O314" s="61" t="s">
        <v>2914</v>
      </c>
      <c r="P314" s="3" t="s">
        <v>2881</v>
      </c>
      <c r="Q314" s="44" t="s">
        <v>2915</v>
      </c>
      <c r="R314" s="3" t="s">
        <v>2881</v>
      </c>
      <c r="S314" s="68" t="s">
        <v>2883</v>
      </c>
      <c r="T314" s="3" t="s">
        <v>2884</v>
      </c>
      <c r="U314" s="3" t="s">
        <v>2934</v>
      </c>
      <c r="V314" s="3"/>
      <c r="W314" s="33" t="s">
        <v>2919</v>
      </c>
    </row>
    <row r="315" spans="1:23" ht="102.75">
      <c r="A315" s="19">
        <v>7</v>
      </c>
      <c r="B315" s="2">
        <v>22.08</v>
      </c>
      <c r="C315" s="3"/>
      <c r="D315" s="3" t="s">
        <v>3032</v>
      </c>
      <c r="E315" s="7">
        <v>0.3125</v>
      </c>
      <c r="F315" s="7">
        <v>0.7083333333333334</v>
      </c>
      <c r="G315" s="2">
        <v>9.5</v>
      </c>
      <c r="H315" s="2">
        <v>9.25</v>
      </c>
      <c r="I315" s="85">
        <v>52</v>
      </c>
      <c r="J315" s="79">
        <f>SUM(J314)+I315</f>
        <v>227</v>
      </c>
      <c r="K315" s="367">
        <f>SUM(J315/A315)</f>
        <v>32.42857142857143</v>
      </c>
      <c r="L315" s="2" t="s">
        <v>2930</v>
      </c>
      <c r="M315" s="335" t="s">
        <v>2931</v>
      </c>
      <c r="N315" s="3" t="s">
        <v>2880</v>
      </c>
      <c r="O315" s="61" t="s">
        <v>2932</v>
      </c>
      <c r="P315" s="3" t="s">
        <v>2881</v>
      </c>
      <c r="Q315" s="44" t="s">
        <v>2933</v>
      </c>
      <c r="R315" s="3" t="s">
        <v>2881</v>
      </c>
      <c r="S315" s="68" t="s">
        <v>2883</v>
      </c>
      <c r="T315" s="3" t="s">
        <v>2884</v>
      </c>
      <c r="U315" s="3" t="s">
        <v>2947</v>
      </c>
      <c r="V315" s="3" t="s">
        <v>2950</v>
      </c>
      <c r="W315" s="33" t="s">
        <v>2938</v>
      </c>
    </row>
    <row r="316" spans="1:23" ht="114">
      <c r="A316" s="19">
        <v>8</v>
      </c>
      <c r="B316" s="2">
        <v>23.08</v>
      </c>
      <c r="C316" s="3"/>
      <c r="D316" s="3" t="s">
        <v>3031</v>
      </c>
      <c r="E316" s="7">
        <v>0.3333333333333333</v>
      </c>
      <c r="F316" s="7">
        <v>0.71875</v>
      </c>
      <c r="G316" s="2">
        <v>9.25</v>
      </c>
      <c r="H316" s="2">
        <v>9</v>
      </c>
      <c r="I316" s="85">
        <v>58</v>
      </c>
      <c r="J316" s="79">
        <f>SUM(J315)+I316</f>
        <v>285</v>
      </c>
      <c r="K316" s="367">
        <f>SUM(J316/A316)</f>
        <v>35.625</v>
      </c>
      <c r="L316" s="2" t="s">
        <v>2940</v>
      </c>
      <c r="M316" s="335" t="s">
        <v>2941</v>
      </c>
      <c r="N316" s="3" t="s">
        <v>2880</v>
      </c>
      <c r="O316" s="61" t="s">
        <v>2943</v>
      </c>
      <c r="P316" s="3" t="s">
        <v>2881</v>
      </c>
      <c r="Q316" s="44" t="s">
        <v>2944</v>
      </c>
      <c r="R316" s="3" t="s">
        <v>2881</v>
      </c>
      <c r="S316" s="68" t="s">
        <v>2883</v>
      </c>
      <c r="T316" s="5" t="s">
        <v>2946</v>
      </c>
      <c r="U316" s="3" t="s">
        <v>2948</v>
      </c>
      <c r="V316" s="3"/>
      <c r="W316" s="33" t="s">
        <v>2951</v>
      </c>
    </row>
    <row r="317" spans="1:23" ht="33.75">
      <c r="A317" s="19">
        <v>9</v>
      </c>
      <c r="B317" s="2">
        <v>24.08</v>
      </c>
      <c r="C317" s="3"/>
      <c r="D317" s="3" t="s">
        <v>3013</v>
      </c>
      <c r="E317" s="7">
        <v>0.35416666666666663</v>
      </c>
      <c r="F317" s="7">
        <v>0.6770833333333333</v>
      </c>
      <c r="G317" s="2">
        <v>7.75</v>
      </c>
      <c r="H317" s="2">
        <v>7.75</v>
      </c>
      <c r="I317" s="85">
        <v>52</v>
      </c>
      <c r="J317" s="79">
        <f>SUM(J316)+I317</f>
        <v>337</v>
      </c>
      <c r="K317" s="367">
        <f>SUM(J317/A317)</f>
        <v>37.44444444444444</v>
      </c>
      <c r="L317" s="2" t="s">
        <v>2954</v>
      </c>
      <c r="M317" s="335" t="s">
        <v>2955</v>
      </c>
      <c r="N317" s="3" t="s">
        <v>2880</v>
      </c>
      <c r="O317" s="61" t="s">
        <v>2943</v>
      </c>
      <c r="P317" s="3" t="s">
        <v>2881</v>
      </c>
      <c r="Q317" s="44" t="s">
        <v>2957</v>
      </c>
      <c r="R317" s="3" t="s">
        <v>2881</v>
      </c>
      <c r="S317" s="68" t="s">
        <v>2883</v>
      </c>
      <c r="T317" s="3" t="s">
        <v>2884</v>
      </c>
      <c r="U317" s="3" t="s">
        <v>2967</v>
      </c>
      <c r="V317" s="3" t="s">
        <v>3036</v>
      </c>
      <c r="W317" s="33" t="s">
        <v>3035</v>
      </c>
    </row>
    <row r="318" spans="1:23" ht="68.25">
      <c r="A318" s="19">
        <v>10</v>
      </c>
      <c r="B318" s="2">
        <v>25.08</v>
      </c>
      <c r="C318" s="3"/>
      <c r="D318" s="3" t="s">
        <v>3016</v>
      </c>
      <c r="E318" s="7">
        <v>0.3125</v>
      </c>
      <c r="F318" s="7">
        <v>0.75</v>
      </c>
      <c r="G318" s="2">
        <v>10.5</v>
      </c>
      <c r="H318" s="2">
        <v>10.5</v>
      </c>
      <c r="I318" s="85">
        <v>64</v>
      </c>
      <c r="J318" s="79">
        <f>SUM(J317)+I318</f>
        <v>401</v>
      </c>
      <c r="K318" s="367">
        <f>SUM(J318/A318)</f>
        <v>40.1</v>
      </c>
      <c r="L318" s="2" t="s">
        <v>2959</v>
      </c>
      <c r="M318" s="335" t="s">
        <v>2960</v>
      </c>
      <c r="N318" s="3" t="s">
        <v>2880</v>
      </c>
      <c r="O318" s="61" t="s">
        <v>2961</v>
      </c>
      <c r="P318" s="3" t="s">
        <v>2881</v>
      </c>
      <c r="Q318" s="44" t="s">
        <v>2962</v>
      </c>
      <c r="R318" s="3" t="s">
        <v>2881</v>
      </c>
      <c r="S318" s="68" t="s">
        <v>2883</v>
      </c>
      <c r="T318" s="3" t="s">
        <v>2884</v>
      </c>
      <c r="U318" s="3" t="s">
        <v>2966</v>
      </c>
      <c r="V318" s="3" t="s">
        <v>3037</v>
      </c>
      <c r="W318" s="33" t="s">
        <v>3038</v>
      </c>
    </row>
    <row r="319" spans="1:23" ht="80.25">
      <c r="A319" s="19">
        <v>11</v>
      </c>
      <c r="B319" s="2">
        <v>26.08</v>
      </c>
      <c r="C319" s="3"/>
      <c r="D319" s="3" t="s">
        <v>3017</v>
      </c>
      <c r="E319" s="7">
        <v>0.25</v>
      </c>
      <c r="F319" s="421">
        <v>0.9166666666666666</v>
      </c>
      <c r="G319" s="2">
        <v>16</v>
      </c>
      <c r="H319" s="2">
        <v>12.25</v>
      </c>
      <c r="I319" s="85">
        <v>66</v>
      </c>
      <c r="J319" s="79">
        <f>SUM(J318)+I319</f>
        <v>467</v>
      </c>
      <c r="K319" s="367">
        <f>SUM(J319/A319)</f>
        <v>42.45454545454545</v>
      </c>
      <c r="L319" s="2" t="s">
        <v>2970</v>
      </c>
      <c r="M319" s="335" t="s">
        <v>2971</v>
      </c>
      <c r="N319" s="3" t="s">
        <v>2880</v>
      </c>
      <c r="O319" s="61" t="s">
        <v>2972</v>
      </c>
      <c r="P319" s="3" t="s">
        <v>2881</v>
      </c>
      <c r="Q319" s="44" t="s">
        <v>2973</v>
      </c>
      <c r="R319" s="3" t="s">
        <v>2881</v>
      </c>
      <c r="S319" s="68" t="s">
        <v>2974</v>
      </c>
      <c r="T319" s="3" t="s">
        <v>2884</v>
      </c>
      <c r="U319" s="3"/>
      <c r="V319" s="3" t="s">
        <v>2982</v>
      </c>
      <c r="W319" s="33" t="s">
        <v>2976</v>
      </c>
    </row>
    <row r="320" spans="1:23" ht="57">
      <c r="A320" s="19">
        <v>12</v>
      </c>
      <c r="B320" s="2">
        <v>27.08</v>
      </c>
      <c r="C320" s="3"/>
      <c r="D320" s="3" t="s">
        <v>2987</v>
      </c>
      <c r="E320" s="7">
        <v>0.2604166666666667</v>
      </c>
      <c r="F320" s="7">
        <v>0.7604166666666666</v>
      </c>
      <c r="G320" s="2">
        <v>12</v>
      </c>
      <c r="H320" s="2">
        <v>9.75</v>
      </c>
      <c r="I320" s="85">
        <v>56</v>
      </c>
      <c r="J320" s="79">
        <f>SUM(J319)+I320</f>
        <v>523</v>
      </c>
      <c r="K320" s="367">
        <f>SUM(J320/A320)</f>
        <v>43.583333333333336</v>
      </c>
      <c r="L320" s="2" t="s">
        <v>2977</v>
      </c>
      <c r="M320" s="335" t="s">
        <v>2971</v>
      </c>
      <c r="N320" s="3" t="s">
        <v>2880</v>
      </c>
      <c r="O320" s="61" t="s">
        <v>2978</v>
      </c>
      <c r="P320" s="3" t="s">
        <v>2881</v>
      </c>
      <c r="Q320" s="44" t="s">
        <v>2979</v>
      </c>
      <c r="R320" s="3" t="s">
        <v>2881</v>
      </c>
      <c r="S320" s="68" t="s">
        <v>2883</v>
      </c>
      <c r="T320" s="3" t="s">
        <v>2884</v>
      </c>
      <c r="U320" s="3"/>
      <c r="V320" s="3" t="s">
        <v>2980</v>
      </c>
      <c r="W320" s="33" t="s">
        <v>2983</v>
      </c>
    </row>
    <row r="321" spans="1:23" ht="114">
      <c r="A321" s="19">
        <v>13</v>
      </c>
      <c r="B321" s="2">
        <v>28.08</v>
      </c>
      <c r="C321" s="3"/>
      <c r="D321" s="3" t="s">
        <v>3018</v>
      </c>
      <c r="E321" s="7">
        <v>0.125</v>
      </c>
      <c r="F321" s="7">
        <v>0.7916666666666666</v>
      </c>
      <c r="G321" s="2">
        <v>16</v>
      </c>
      <c r="H321" s="2">
        <v>14.75</v>
      </c>
      <c r="I321" s="85">
        <v>94</v>
      </c>
      <c r="J321" s="79">
        <f>SUM(J320)+I321</f>
        <v>617</v>
      </c>
      <c r="K321" s="367">
        <f>SUM(J321/A321)</f>
        <v>47.46153846153846</v>
      </c>
      <c r="L321" s="2" t="s">
        <v>2985</v>
      </c>
      <c r="M321" s="335" t="s">
        <v>2986</v>
      </c>
      <c r="N321" s="3" t="s">
        <v>2880</v>
      </c>
      <c r="O321" s="61" t="s">
        <v>2989</v>
      </c>
      <c r="P321" s="3" t="s">
        <v>2881</v>
      </c>
      <c r="Q321" s="44" t="s">
        <v>2990</v>
      </c>
      <c r="R321" s="3" t="s">
        <v>2881</v>
      </c>
      <c r="S321" s="68" t="s">
        <v>2883</v>
      </c>
      <c r="T321" s="3" t="s">
        <v>2884</v>
      </c>
      <c r="U321" s="3"/>
      <c r="V321" s="3"/>
      <c r="W321" s="33" t="s">
        <v>3025</v>
      </c>
    </row>
    <row r="322" spans="1:23" ht="91.5">
      <c r="A322" s="19">
        <v>14</v>
      </c>
      <c r="B322" s="2">
        <v>29.08</v>
      </c>
      <c r="C322" s="3"/>
      <c r="D322" s="3" t="s">
        <v>3059</v>
      </c>
      <c r="E322" s="421">
        <v>0.09375</v>
      </c>
      <c r="F322" s="7">
        <v>0.8125</v>
      </c>
      <c r="G322" s="423">
        <v>17.25</v>
      </c>
      <c r="H322" s="423">
        <v>15.25</v>
      </c>
      <c r="I322" s="424">
        <v>105</v>
      </c>
      <c r="J322" s="79">
        <f>SUM(J321)+I322</f>
        <v>722</v>
      </c>
      <c r="K322" s="367">
        <f>SUM(J322/A322)</f>
        <v>51.57142857142857</v>
      </c>
      <c r="L322" s="2" t="s">
        <v>3020</v>
      </c>
      <c r="M322" s="335" t="s">
        <v>3021</v>
      </c>
      <c r="N322" s="3" t="s">
        <v>2880</v>
      </c>
      <c r="O322" s="61" t="s">
        <v>2989</v>
      </c>
      <c r="P322" s="3" t="s">
        <v>2881</v>
      </c>
      <c r="Q322" s="44" t="s">
        <v>3023</v>
      </c>
      <c r="R322" s="3" t="s">
        <v>3044</v>
      </c>
      <c r="S322" s="68" t="s">
        <v>2883</v>
      </c>
      <c r="T322" s="3" t="s">
        <v>2884</v>
      </c>
      <c r="U322" s="3" t="s">
        <v>3024</v>
      </c>
      <c r="V322" s="3" t="s">
        <v>3047</v>
      </c>
      <c r="W322" s="33" t="s">
        <v>3027</v>
      </c>
    </row>
    <row r="323" spans="1:23" ht="91.5">
      <c r="A323" s="19">
        <v>15</v>
      </c>
      <c r="B323" s="2">
        <v>30.08</v>
      </c>
      <c r="C323" s="3"/>
      <c r="D323" s="3" t="s">
        <v>3056</v>
      </c>
      <c r="E323" s="7">
        <v>0.25</v>
      </c>
      <c r="F323" s="7">
        <v>0.7708333333333334</v>
      </c>
      <c r="G323" s="2">
        <v>12.5</v>
      </c>
      <c r="H323" s="2">
        <v>10.5</v>
      </c>
      <c r="I323" s="85">
        <v>83</v>
      </c>
      <c r="J323" s="79">
        <f>SUM(J322)+I323</f>
        <v>805</v>
      </c>
      <c r="K323" s="367">
        <f>SUM(J323/A323)</f>
        <v>53.666666666666664</v>
      </c>
      <c r="L323" s="2" t="s">
        <v>3033</v>
      </c>
      <c r="M323" s="335" t="s">
        <v>3034</v>
      </c>
      <c r="N323" s="3" t="s">
        <v>2880</v>
      </c>
      <c r="O323" s="61" t="s">
        <v>2989</v>
      </c>
      <c r="P323" s="3" t="s">
        <v>2881</v>
      </c>
      <c r="Q323" s="44" t="s">
        <v>3045</v>
      </c>
      <c r="R323" s="68" t="s">
        <v>2883</v>
      </c>
      <c r="S323" s="68" t="s">
        <v>2883</v>
      </c>
      <c r="T323" s="3" t="s">
        <v>2884</v>
      </c>
      <c r="U323" s="3" t="s">
        <v>3052</v>
      </c>
      <c r="V323" s="3" t="s">
        <v>3051</v>
      </c>
      <c r="W323" s="33" t="s">
        <v>3049</v>
      </c>
    </row>
    <row r="324" spans="1:23" ht="33.75">
      <c r="A324" s="19">
        <v>16</v>
      </c>
      <c r="B324" s="2">
        <v>31.08</v>
      </c>
      <c r="C324" s="3"/>
      <c r="D324" s="3" t="s">
        <v>3053</v>
      </c>
      <c r="E324" s="7">
        <v>0.23958333333333334</v>
      </c>
      <c r="F324" s="7">
        <v>0.78125</v>
      </c>
      <c r="G324" s="2">
        <v>13</v>
      </c>
      <c r="H324" s="2">
        <v>11.25</v>
      </c>
      <c r="I324" s="85">
        <v>89</v>
      </c>
      <c r="J324" s="79">
        <f>SUM(J323)+I324</f>
        <v>894</v>
      </c>
      <c r="K324" s="367">
        <f>SUM(J324/A324)</f>
        <v>55.875</v>
      </c>
      <c r="L324" s="2" t="s">
        <v>3057</v>
      </c>
      <c r="M324" s="335" t="s">
        <v>3058</v>
      </c>
      <c r="N324" s="3" t="s">
        <v>3114</v>
      </c>
      <c r="O324" s="61" t="s">
        <v>2989</v>
      </c>
      <c r="P324" s="3" t="s">
        <v>3055</v>
      </c>
      <c r="Q324" s="44" t="s">
        <v>3046</v>
      </c>
      <c r="R324" s="68" t="s">
        <v>2974</v>
      </c>
      <c r="S324" s="68" t="s">
        <v>2974</v>
      </c>
      <c r="T324" s="3" t="s">
        <v>3060</v>
      </c>
      <c r="U324" s="3"/>
      <c r="V324" s="3" t="s">
        <v>3075</v>
      </c>
      <c r="W324" s="33" t="s">
        <v>3062</v>
      </c>
    </row>
    <row r="325" spans="1:23" ht="33.75">
      <c r="A325" s="36">
        <v>17</v>
      </c>
      <c r="B325" s="11">
        <v>1.09</v>
      </c>
      <c r="C325" s="28" t="s">
        <v>3043</v>
      </c>
      <c r="D325" s="11"/>
      <c r="E325" s="40"/>
      <c r="F325" s="40"/>
      <c r="G325" s="11"/>
      <c r="H325" s="11"/>
      <c r="I325" s="86"/>
      <c r="J325" s="79">
        <f>SUM(J324)+I325</f>
        <v>894</v>
      </c>
      <c r="K325" s="374">
        <f>SUM(J325/A325)</f>
        <v>52.588235294117645</v>
      </c>
      <c r="L325" s="2"/>
      <c r="M325" s="375"/>
      <c r="N325" s="376"/>
      <c r="O325" s="28"/>
      <c r="P325" s="28"/>
      <c r="Q325" s="49"/>
      <c r="R325" s="28"/>
      <c r="S325" s="28"/>
      <c r="T325" s="28" t="s">
        <v>3061</v>
      </c>
      <c r="U325" s="28"/>
      <c r="V325" s="28" t="s">
        <v>3076</v>
      </c>
      <c r="W325" s="34" t="s">
        <v>3074</v>
      </c>
    </row>
    <row r="326" spans="7:12" ht="13.5">
      <c r="G326" s="324">
        <f>SUM(G312:G325)</f>
        <v>149</v>
      </c>
      <c r="H326" s="325">
        <f>SUM(H312:H325)</f>
        <v>134.75</v>
      </c>
      <c r="I326" s="88"/>
      <c r="J326" s="88"/>
      <c r="K326" s="359"/>
      <c r="L326" s="776">
        <f>SUM(J325/H326)</f>
        <v>6.634508348794063</v>
      </c>
    </row>
    <row r="327" spans="7:12" ht="13.5">
      <c r="G327" s="52"/>
      <c r="H327" s="189">
        <f>SUM(H326/G326)</f>
        <v>0.9043624161073825</v>
      </c>
      <c r="I327" s="88"/>
      <c r="L327" s="38"/>
    </row>
    <row r="328" ht="13.5"/>
    <row r="329" spans="1:11" ht="13.5">
      <c r="A329" s="71">
        <f>SUM(A325+A305)</f>
        <v>225</v>
      </c>
      <c r="F329" s="71" t="s">
        <v>486</v>
      </c>
      <c r="G329" s="72">
        <f>SUM(G326+G305)</f>
        <v>1792</v>
      </c>
      <c r="H329" s="72">
        <f>SUM(H326+H305)</f>
        <v>1334.25</v>
      </c>
      <c r="I329" s="73"/>
      <c r="J329" s="71">
        <f>SUM(J325+J305)</f>
        <v>8601</v>
      </c>
      <c r="K329" s="373">
        <f>SUM(J329/A329)</f>
        <v>38.22666666666667</v>
      </c>
    </row>
    <row r="330" ht="13.5"/>
    <row r="331" spans="1:23" ht="13.5">
      <c r="A331" s="18" t="s">
        <v>3077</v>
      </c>
      <c r="B331" s="8"/>
      <c r="C331" s="8"/>
      <c r="D331" s="8"/>
      <c r="E331" s="8"/>
      <c r="F331" s="8"/>
      <c r="G331" s="8"/>
      <c r="H331" s="8"/>
      <c r="I331" s="89"/>
      <c r="J331" s="89"/>
      <c r="K331" s="360"/>
      <c r="L331" s="38"/>
      <c r="M331" s="8"/>
      <c r="N331" s="8"/>
      <c r="O331" s="8"/>
      <c r="P331" s="8"/>
      <c r="Q331" s="8"/>
      <c r="R331" s="8"/>
      <c r="S331" s="8"/>
      <c r="T331" s="8"/>
      <c r="U331" s="8"/>
      <c r="V331" s="8"/>
      <c r="W331" s="41"/>
    </row>
    <row r="332" spans="1:23" ht="33.75">
      <c r="A332" s="327" t="s">
        <v>126</v>
      </c>
      <c r="B332" s="328" t="s">
        <v>127</v>
      </c>
      <c r="C332" s="328" t="s">
        <v>128</v>
      </c>
      <c r="D332" s="328" t="s">
        <v>129</v>
      </c>
      <c r="E332" s="328" t="s">
        <v>130</v>
      </c>
      <c r="F332" s="328" t="s">
        <v>131</v>
      </c>
      <c r="G332" s="328" t="s">
        <v>132</v>
      </c>
      <c r="H332" s="328" t="s">
        <v>133</v>
      </c>
      <c r="I332" s="329" t="s">
        <v>134</v>
      </c>
      <c r="J332" s="330" t="s">
        <v>135</v>
      </c>
      <c r="K332" s="865" t="s">
        <v>136</v>
      </c>
      <c r="L332" s="328" t="s">
        <v>293</v>
      </c>
      <c r="M332" s="866" t="s">
        <v>211</v>
      </c>
      <c r="N332" s="336" t="s">
        <v>137</v>
      </c>
      <c r="O332" s="328" t="s">
        <v>138</v>
      </c>
      <c r="P332" s="328" t="s">
        <v>139</v>
      </c>
      <c r="Q332" s="328" t="s">
        <v>140</v>
      </c>
      <c r="R332" s="328" t="s">
        <v>141</v>
      </c>
      <c r="S332" s="328" t="s">
        <v>142</v>
      </c>
      <c r="T332" s="331" t="s">
        <v>143</v>
      </c>
      <c r="U332" s="328" t="s">
        <v>144</v>
      </c>
      <c r="V332" s="328" t="s">
        <v>145</v>
      </c>
      <c r="W332" s="332" t="s">
        <v>146</v>
      </c>
    </row>
    <row r="333" spans="1:23" ht="68.25">
      <c r="A333" s="19">
        <v>1</v>
      </c>
      <c r="B333" s="2">
        <v>2.09</v>
      </c>
      <c r="C333" s="3" t="s">
        <v>3078</v>
      </c>
      <c r="D333" s="3"/>
      <c r="E333" s="7"/>
      <c r="F333" s="7"/>
      <c r="G333" s="2"/>
      <c r="H333" s="2"/>
      <c r="I333" s="85">
        <v>10</v>
      </c>
      <c r="J333" s="79">
        <f>SUM(J332)+I333</f>
        <v>10</v>
      </c>
      <c r="K333" s="367">
        <f>SUM(J333/A333)</f>
        <v>10</v>
      </c>
      <c r="L333" s="2"/>
      <c r="M333" s="335" t="s">
        <v>3081</v>
      </c>
      <c r="N333" s="3" t="s">
        <v>3083</v>
      </c>
      <c r="O333" s="61"/>
      <c r="P333" s="3" t="s">
        <v>3088</v>
      </c>
      <c r="Q333" s="44"/>
      <c r="R333" s="3"/>
      <c r="S333" s="68"/>
      <c r="T333" s="3" t="s">
        <v>3060</v>
      </c>
      <c r="U333" s="3"/>
      <c r="V333" s="3" t="s">
        <v>3093</v>
      </c>
      <c r="W333" s="33" t="s">
        <v>3095</v>
      </c>
    </row>
    <row r="334" spans="1:23" ht="137.25">
      <c r="A334" s="19">
        <v>2</v>
      </c>
      <c r="B334" s="2">
        <v>3.09</v>
      </c>
      <c r="C334" s="3" t="s">
        <v>3079</v>
      </c>
      <c r="D334" s="3" t="s">
        <v>3108</v>
      </c>
      <c r="E334" s="7">
        <v>0.375</v>
      </c>
      <c r="F334" s="421">
        <v>0.90625</v>
      </c>
      <c r="G334" s="423">
        <v>12.75</v>
      </c>
      <c r="H334" s="2">
        <v>9.25</v>
      </c>
      <c r="I334" s="85">
        <v>51</v>
      </c>
      <c r="J334" s="79">
        <f>SUM(J333)+I334</f>
        <v>61</v>
      </c>
      <c r="K334" s="367">
        <f>SUM(J334/A334)</f>
        <v>30.5</v>
      </c>
      <c r="L334" s="775">
        <f>SUM(I334/H334)</f>
        <v>5.513513513513513</v>
      </c>
      <c r="M334" s="335" t="s">
        <v>3082</v>
      </c>
      <c r="N334" s="3" t="s">
        <v>3085</v>
      </c>
      <c r="O334" s="61" t="s">
        <v>3086</v>
      </c>
      <c r="P334" s="3" t="s">
        <v>3087</v>
      </c>
      <c r="Q334" s="44" t="s">
        <v>3089</v>
      </c>
      <c r="R334" s="3" t="s">
        <v>3090</v>
      </c>
      <c r="S334" s="68" t="s">
        <v>3091</v>
      </c>
      <c r="T334" s="3" t="s">
        <v>24</v>
      </c>
      <c r="U334" s="3" t="s">
        <v>3092</v>
      </c>
      <c r="V334" s="3" t="s">
        <v>3097</v>
      </c>
      <c r="W334" s="33" t="s">
        <v>3101</v>
      </c>
    </row>
    <row r="335" spans="1:23" ht="57">
      <c r="A335" s="19">
        <v>3</v>
      </c>
      <c r="B335" s="2">
        <v>4.09</v>
      </c>
      <c r="C335" s="3"/>
      <c r="D335" s="3" t="s">
        <v>3080</v>
      </c>
      <c r="E335" s="7">
        <v>0.23958333333333334</v>
      </c>
      <c r="F335" s="7">
        <v>0.6770833333333333</v>
      </c>
      <c r="G335" s="2">
        <v>10.5</v>
      </c>
      <c r="H335" s="2">
        <v>8</v>
      </c>
      <c r="I335" s="85">
        <v>44</v>
      </c>
      <c r="J335" s="79">
        <f>SUM(J334)+I335</f>
        <v>105</v>
      </c>
      <c r="K335" s="367">
        <f>SUM(J335/A335)</f>
        <v>35</v>
      </c>
      <c r="L335" s="2">
        <f>SUM(I335/H335)</f>
        <v>5.5</v>
      </c>
      <c r="M335" s="335" t="s">
        <v>3111</v>
      </c>
      <c r="N335" s="3" t="s">
        <v>3109</v>
      </c>
      <c r="O335" s="61" t="s">
        <v>3110</v>
      </c>
      <c r="P335" s="3" t="s">
        <v>3087</v>
      </c>
      <c r="Q335" s="44" t="s">
        <v>3089</v>
      </c>
      <c r="R335" s="3" t="s">
        <v>3090</v>
      </c>
      <c r="S335" s="68" t="s">
        <v>2974</v>
      </c>
      <c r="T335" s="3" t="s">
        <v>3060</v>
      </c>
      <c r="U335" s="3"/>
      <c r="V335" s="3" t="s">
        <v>3112</v>
      </c>
      <c r="W335" s="33" t="s">
        <v>3113</v>
      </c>
    </row>
    <row r="336" spans="1:23" ht="91.5">
      <c r="A336" s="19">
        <v>4</v>
      </c>
      <c r="B336" s="2">
        <v>5.09</v>
      </c>
      <c r="C336" s="3" t="s">
        <v>3080</v>
      </c>
      <c r="D336" s="3"/>
      <c r="E336" s="7"/>
      <c r="F336" s="7"/>
      <c r="G336" s="2"/>
      <c r="H336" s="2"/>
      <c r="I336" s="85">
        <v>19</v>
      </c>
      <c r="J336" s="79">
        <f>SUM(J335)+I336</f>
        <v>124</v>
      </c>
      <c r="K336" s="367">
        <f>SUM(J336/A336)</f>
        <v>31</v>
      </c>
      <c r="L336" s="2"/>
      <c r="M336" s="335"/>
      <c r="N336" s="3" t="s">
        <v>3116</v>
      </c>
      <c r="O336" s="61" t="s">
        <v>3117</v>
      </c>
      <c r="P336" s="3" t="s">
        <v>3087</v>
      </c>
      <c r="Q336" s="44" t="s">
        <v>3118</v>
      </c>
      <c r="R336" s="3" t="s">
        <v>3119</v>
      </c>
      <c r="S336" s="3" t="s">
        <v>3119</v>
      </c>
      <c r="T336" s="3" t="s">
        <v>3060</v>
      </c>
      <c r="U336" s="3"/>
      <c r="V336" s="3"/>
      <c r="W336" s="33" t="s">
        <v>3120</v>
      </c>
    </row>
    <row r="337" spans="1:23" ht="159.75">
      <c r="A337" s="19">
        <v>5</v>
      </c>
      <c r="B337" s="2">
        <v>6.09</v>
      </c>
      <c r="C337" s="3"/>
      <c r="D337" s="3" t="s">
        <v>3123</v>
      </c>
      <c r="E337" s="7">
        <v>0.3645833333333333</v>
      </c>
      <c r="F337" s="7">
        <v>0.75</v>
      </c>
      <c r="G337" s="2">
        <v>9.25</v>
      </c>
      <c r="H337" s="2">
        <v>6</v>
      </c>
      <c r="I337" s="85">
        <v>92</v>
      </c>
      <c r="J337" s="79">
        <f>SUM(J336)+I337</f>
        <v>216</v>
      </c>
      <c r="K337" s="367">
        <f>SUM(J337/A337)</f>
        <v>43.2</v>
      </c>
      <c r="L337" s="2" t="s">
        <v>3124</v>
      </c>
      <c r="M337" s="335" t="s">
        <v>3125</v>
      </c>
      <c r="N337" s="3" t="s">
        <v>3126</v>
      </c>
      <c r="O337" s="61" t="s">
        <v>3127</v>
      </c>
      <c r="P337" s="3" t="s">
        <v>3128</v>
      </c>
      <c r="Q337" s="44" t="s">
        <v>3150</v>
      </c>
      <c r="R337" s="68" t="s">
        <v>2974</v>
      </c>
      <c r="S337" s="68" t="s">
        <v>2974</v>
      </c>
      <c r="T337" s="5" t="s">
        <v>3152</v>
      </c>
      <c r="U337" s="3" t="s">
        <v>3155</v>
      </c>
      <c r="V337" s="3"/>
      <c r="W337" s="33" t="s">
        <v>3158</v>
      </c>
    </row>
    <row r="338" spans="1:23" ht="171.75">
      <c r="A338" s="19">
        <v>6</v>
      </c>
      <c r="B338" s="2">
        <v>7.09</v>
      </c>
      <c r="C338" s="3"/>
      <c r="D338" s="3" t="s">
        <v>3143</v>
      </c>
      <c r="E338" s="7">
        <v>0.28125</v>
      </c>
      <c r="F338" s="7">
        <v>0.78125</v>
      </c>
      <c r="G338" s="2">
        <v>12</v>
      </c>
      <c r="H338" s="2">
        <v>9</v>
      </c>
      <c r="I338" s="85">
        <v>142</v>
      </c>
      <c r="J338" s="79">
        <f>SUM(J337)+I338</f>
        <v>358</v>
      </c>
      <c r="K338" s="367">
        <f>SUM(J338/A338)</f>
        <v>59.666666666666664</v>
      </c>
      <c r="L338" s="2" t="s">
        <v>3145</v>
      </c>
      <c r="M338" s="335" t="s">
        <v>3146</v>
      </c>
      <c r="N338" s="3" t="s">
        <v>3147</v>
      </c>
      <c r="O338" s="61" t="s">
        <v>3148</v>
      </c>
      <c r="P338" s="3" t="s">
        <v>3149</v>
      </c>
      <c r="Q338" s="44" t="s">
        <v>3151</v>
      </c>
      <c r="R338" s="68" t="s">
        <v>2974</v>
      </c>
      <c r="S338" s="68" t="s">
        <v>2974</v>
      </c>
      <c r="T338" s="3" t="s">
        <v>3153</v>
      </c>
      <c r="U338" s="3" t="s">
        <v>3154</v>
      </c>
      <c r="V338" s="3"/>
      <c r="W338" s="33" t="s">
        <v>3159</v>
      </c>
    </row>
    <row r="339" spans="1:23" ht="68.25">
      <c r="A339" s="19">
        <v>7</v>
      </c>
      <c r="B339" s="2">
        <v>8.09</v>
      </c>
      <c r="C339" s="3"/>
      <c r="D339" s="3" t="s">
        <v>3144</v>
      </c>
      <c r="E339" s="7">
        <v>0.2604166666666667</v>
      </c>
      <c r="F339" s="7">
        <v>0.6770833333333333</v>
      </c>
      <c r="G339" s="2">
        <v>10</v>
      </c>
      <c r="H339" s="2">
        <v>7.75</v>
      </c>
      <c r="I339" s="85">
        <v>122</v>
      </c>
      <c r="J339" s="79">
        <f>SUM(J338)+I339</f>
        <v>480</v>
      </c>
      <c r="K339" s="367">
        <f>SUM(J339/A339)</f>
        <v>68.57142857142857</v>
      </c>
      <c r="L339" s="2" t="s">
        <v>3167</v>
      </c>
      <c r="M339" s="335" t="s">
        <v>3168</v>
      </c>
      <c r="N339" s="3" t="s">
        <v>3174</v>
      </c>
      <c r="O339" s="61" t="s">
        <v>3148</v>
      </c>
      <c r="P339" s="3" t="s">
        <v>3169</v>
      </c>
      <c r="Q339" s="44" t="s">
        <v>3170</v>
      </c>
      <c r="R339" s="68" t="s">
        <v>2974</v>
      </c>
      <c r="S339" s="68" t="s">
        <v>2974</v>
      </c>
      <c r="T339" s="3" t="s">
        <v>3171</v>
      </c>
      <c r="U339" s="3" t="s">
        <v>3192</v>
      </c>
      <c r="V339" s="3" t="s">
        <v>3195</v>
      </c>
      <c r="W339" s="33" t="s">
        <v>3173</v>
      </c>
    </row>
    <row r="340" spans="1:23" ht="22.5">
      <c r="A340" s="19">
        <v>8</v>
      </c>
      <c r="B340" s="2">
        <v>9.09</v>
      </c>
      <c r="C340" s="3" t="s">
        <v>3144</v>
      </c>
      <c r="D340" s="3"/>
      <c r="E340" s="7"/>
      <c r="F340" s="7"/>
      <c r="G340" s="2"/>
      <c r="H340" s="2"/>
      <c r="I340" s="85"/>
      <c r="J340" s="79">
        <f>SUM(J339)+I340</f>
        <v>480</v>
      </c>
      <c r="K340" s="367">
        <f>SUM(J340/A340)</f>
        <v>60</v>
      </c>
      <c r="L340" s="2"/>
      <c r="M340" s="335"/>
      <c r="N340" s="3" t="s">
        <v>3184</v>
      </c>
      <c r="O340" s="61"/>
      <c r="P340" s="3"/>
      <c r="Q340" s="44"/>
      <c r="R340" s="3"/>
      <c r="S340" s="68"/>
      <c r="T340" s="3"/>
      <c r="U340" s="3" t="s">
        <v>3198</v>
      </c>
      <c r="V340" s="3"/>
      <c r="W340" s="33" t="s">
        <v>3196</v>
      </c>
    </row>
    <row r="341" spans="1:23" ht="57">
      <c r="A341" s="19">
        <v>9</v>
      </c>
      <c r="B341" s="2">
        <v>10.09</v>
      </c>
      <c r="C341" s="3" t="s">
        <v>3144</v>
      </c>
      <c r="D341" s="3" t="s">
        <v>3183</v>
      </c>
      <c r="E341" s="7">
        <v>0.42708333333333337</v>
      </c>
      <c r="F341" s="7">
        <v>0.71875</v>
      </c>
      <c r="G341" s="2">
        <v>7</v>
      </c>
      <c r="H341" s="2">
        <v>5.5</v>
      </c>
      <c r="I341" s="85">
        <v>90</v>
      </c>
      <c r="J341" s="79">
        <f>SUM(J340)+I341</f>
        <v>570</v>
      </c>
      <c r="K341" s="367">
        <f>SUM(J341/A341)</f>
        <v>63.333333333333336</v>
      </c>
      <c r="L341" s="775">
        <f>SUM(I341/H341)</f>
        <v>16.363636363636363</v>
      </c>
      <c r="M341" s="335" t="s">
        <v>3212</v>
      </c>
      <c r="N341" s="3" t="s">
        <v>3185</v>
      </c>
      <c r="O341" s="61" t="s">
        <v>3186</v>
      </c>
      <c r="P341" s="3" t="s">
        <v>3187</v>
      </c>
      <c r="Q341" s="44" t="s">
        <v>3189</v>
      </c>
      <c r="R341" s="3" t="s">
        <v>3255</v>
      </c>
      <c r="S341" s="68" t="s">
        <v>2974</v>
      </c>
      <c r="T341" s="5" t="s">
        <v>3191</v>
      </c>
      <c r="U341" s="3" t="s">
        <v>3194</v>
      </c>
      <c r="V341" s="3" t="s">
        <v>3195</v>
      </c>
      <c r="W341" s="33" t="s">
        <v>3197</v>
      </c>
    </row>
    <row r="342" spans="1:23" ht="57">
      <c r="A342" s="19">
        <v>10</v>
      </c>
      <c r="B342" s="2">
        <v>11.09</v>
      </c>
      <c r="C342" s="3"/>
      <c r="D342" s="3" t="s">
        <v>3202</v>
      </c>
      <c r="E342" s="7">
        <v>0.28125</v>
      </c>
      <c r="F342" s="7">
        <v>0.7604166666666666</v>
      </c>
      <c r="G342" s="2">
        <v>11.5</v>
      </c>
      <c r="H342" s="2">
        <v>8.5</v>
      </c>
      <c r="I342" s="424">
        <v>148</v>
      </c>
      <c r="J342" s="79">
        <f>SUM(J341)+I342</f>
        <v>718</v>
      </c>
      <c r="K342" s="367">
        <f>SUM(J342/A342)</f>
        <v>71.8</v>
      </c>
      <c r="L342" s="775">
        <f>SUM(I342/H342)</f>
        <v>17.41176470588235</v>
      </c>
      <c r="M342" s="335" t="s">
        <v>3211</v>
      </c>
      <c r="N342" s="3" t="s">
        <v>3147</v>
      </c>
      <c r="O342" s="61" t="s">
        <v>3204</v>
      </c>
      <c r="P342" s="3" t="s">
        <v>3216</v>
      </c>
      <c r="Q342" s="44" t="s">
        <v>3206</v>
      </c>
      <c r="R342" s="3" t="s">
        <v>3255</v>
      </c>
      <c r="S342" s="68" t="s">
        <v>2974</v>
      </c>
      <c r="T342" s="5" t="s">
        <v>3191</v>
      </c>
      <c r="U342" s="3"/>
      <c r="V342" s="3" t="s">
        <v>3195</v>
      </c>
      <c r="W342" s="33" t="s">
        <v>3210</v>
      </c>
    </row>
    <row r="343" spans="1:23" ht="45.75">
      <c r="A343" s="19">
        <v>11</v>
      </c>
      <c r="B343" s="2">
        <v>12.09</v>
      </c>
      <c r="C343" s="3"/>
      <c r="D343" s="3" t="s">
        <v>3228</v>
      </c>
      <c r="E343" s="7">
        <v>0.2604166666666667</v>
      </c>
      <c r="F343" s="7">
        <v>0.7708333333333334</v>
      </c>
      <c r="G343" s="2">
        <v>12.25</v>
      </c>
      <c r="H343" s="423">
        <v>9.5</v>
      </c>
      <c r="I343" s="85">
        <v>135</v>
      </c>
      <c r="J343" s="79">
        <f>SUM(J342)+I343</f>
        <v>853</v>
      </c>
      <c r="K343" s="367">
        <f>SUM(J343/A343)</f>
        <v>77.54545454545455</v>
      </c>
      <c r="L343" s="775">
        <f>SUM(I343/H343)</f>
        <v>14.210526315789474</v>
      </c>
      <c r="M343" s="335" t="s">
        <v>3213</v>
      </c>
      <c r="N343" s="3" t="s">
        <v>3147</v>
      </c>
      <c r="O343" s="61" t="s">
        <v>3214</v>
      </c>
      <c r="P343" s="3" t="s">
        <v>3215</v>
      </c>
      <c r="Q343" s="44" t="s">
        <v>3217</v>
      </c>
      <c r="R343" s="3" t="s">
        <v>3255</v>
      </c>
      <c r="S343" s="68" t="s">
        <v>2974</v>
      </c>
      <c r="T343" s="3" t="s">
        <v>3218</v>
      </c>
      <c r="U343" s="3" t="s">
        <v>3219</v>
      </c>
      <c r="V343" s="3" t="s">
        <v>3195</v>
      </c>
      <c r="W343" s="33" t="s">
        <v>3220</v>
      </c>
    </row>
    <row r="344" spans="1:23" ht="45.75">
      <c r="A344" s="19">
        <v>12</v>
      </c>
      <c r="B344" s="2">
        <v>13.09</v>
      </c>
      <c r="C344" s="3"/>
      <c r="D344" s="3" t="s">
        <v>3228</v>
      </c>
      <c r="E344" s="7">
        <v>0.2604166666666667</v>
      </c>
      <c r="F344" s="7">
        <v>0.7395833333333334</v>
      </c>
      <c r="G344" s="2">
        <v>11.5</v>
      </c>
      <c r="H344" s="2">
        <v>8.25</v>
      </c>
      <c r="I344" s="85">
        <v>110</v>
      </c>
      <c r="J344" s="79">
        <f>SUM(J343)+I344</f>
        <v>963</v>
      </c>
      <c r="K344" s="367">
        <f>SUM(J344/A344)</f>
        <v>80.25</v>
      </c>
      <c r="L344" s="775">
        <f>SUM(I344/H344)</f>
        <v>13.333333333333334</v>
      </c>
      <c r="M344" s="335" t="s">
        <v>3227</v>
      </c>
      <c r="N344" s="3" t="s">
        <v>3147</v>
      </c>
      <c r="O344" s="61" t="s">
        <v>3229</v>
      </c>
      <c r="P344" s="3" t="s">
        <v>3230</v>
      </c>
      <c r="Q344" s="44" t="s">
        <v>3231</v>
      </c>
      <c r="R344" s="3" t="s">
        <v>3256</v>
      </c>
      <c r="S344" s="68" t="s">
        <v>3233</v>
      </c>
      <c r="T344" s="3" t="s">
        <v>24</v>
      </c>
      <c r="U344" s="3" t="s">
        <v>3237</v>
      </c>
      <c r="V344" s="3" t="s">
        <v>3235</v>
      </c>
      <c r="W344" s="33" t="s">
        <v>3260</v>
      </c>
    </row>
    <row r="345" spans="1:23" ht="68.25">
      <c r="A345" s="19">
        <v>13</v>
      </c>
      <c r="B345" s="2">
        <v>14.09</v>
      </c>
      <c r="C345" s="3"/>
      <c r="D345" s="3" t="s">
        <v>3228</v>
      </c>
      <c r="E345" s="7">
        <v>0.23958333333333334</v>
      </c>
      <c r="F345" s="7">
        <v>0.7395833333333334</v>
      </c>
      <c r="G345" s="2">
        <v>12</v>
      </c>
      <c r="H345" s="2">
        <v>9</v>
      </c>
      <c r="I345" s="85">
        <v>113</v>
      </c>
      <c r="J345" s="79">
        <f>SUM(J344)+I345</f>
        <v>1076</v>
      </c>
      <c r="K345" s="367">
        <f>SUM(J345/A345)</f>
        <v>82.76923076923077</v>
      </c>
      <c r="L345" s="775">
        <f>SUM(I345/H345)</f>
        <v>12.555555555555555</v>
      </c>
      <c r="M345" s="335" t="s">
        <v>3251</v>
      </c>
      <c r="N345" s="3" t="s">
        <v>3147</v>
      </c>
      <c r="O345" s="61" t="s">
        <v>3252</v>
      </c>
      <c r="P345" s="3" t="s">
        <v>3280</v>
      </c>
      <c r="Q345" s="44" t="s">
        <v>3290</v>
      </c>
      <c r="R345" s="3" t="s">
        <v>3255</v>
      </c>
      <c r="S345" s="68" t="s">
        <v>2974</v>
      </c>
      <c r="T345" s="3" t="s">
        <v>3257</v>
      </c>
      <c r="U345" s="3" t="s">
        <v>3293</v>
      </c>
      <c r="V345" s="3" t="s">
        <v>3258</v>
      </c>
      <c r="W345" s="33" t="s">
        <v>3278</v>
      </c>
    </row>
    <row r="346" spans="1:23" ht="45.75">
      <c r="A346" s="19">
        <v>14</v>
      </c>
      <c r="B346" s="2">
        <v>15.09</v>
      </c>
      <c r="C346" s="3"/>
      <c r="D346" s="3" t="s">
        <v>3282</v>
      </c>
      <c r="E346" s="421">
        <v>0.22916666666666669</v>
      </c>
      <c r="F346" s="7">
        <v>0.75</v>
      </c>
      <c r="G346" s="2">
        <v>12.5</v>
      </c>
      <c r="H346" s="2">
        <v>8.5</v>
      </c>
      <c r="I346" s="85">
        <v>120</v>
      </c>
      <c r="J346" s="79">
        <f>SUM(J345)+I346</f>
        <v>1196</v>
      </c>
      <c r="K346" s="367">
        <f>SUM(J346/A346)</f>
        <v>85.42857142857143</v>
      </c>
      <c r="L346" s="775">
        <f>SUM(I346/H346)</f>
        <v>14.117647058823529</v>
      </c>
      <c r="M346" s="335" t="s">
        <v>3271</v>
      </c>
      <c r="N346" s="3" t="s">
        <v>3287</v>
      </c>
      <c r="O346" s="61" t="s">
        <v>3272</v>
      </c>
      <c r="P346" s="3" t="s">
        <v>3301</v>
      </c>
      <c r="Q346" s="44" t="s">
        <v>3291</v>
      </c>
      <c r="R346" s="3" t="s">
        <v>3255</v>
      </c>
      <c r="S346" s="68" t="s">
        <v>3275</v>
      </c>
      <c r="T346" s="3" t="s">
        <v>3276</v>
      </c>
      <c r="U346" s="3"/>
      <c r="V346" s="3" t="s">
        <v>3277</v>
      </c>
      <c r="W346" s="33" t="s">
        <v>3279</v>
      </c>
    </row>
    <row r="347" spans="1:23" ht="57">
      <c r="A347" s="19">
        <v>15</v>
      </c>
      <c r="B347" s="2">
        <v>16.09</v>
      </c>
      <c r="C347" s="3"/>
      <c r="D347" s="3" t="s">
        <v>3283</v>
      </c>
      <c r="E347" s="421">
        <v>0.22916666666666669</v>
      </c>
      <c r="F347" s="7">
        <v>0.7291666666666667</v>
      </c>
      <c r="G347" s="2">
        <v>12</v>
      </c>
      <c r="H347" s="2">
        <v>8.75</v>
      </c>
      <c r="I347" s="85">
        <v>141</v>
      </c>
      <c r="J347" s="79">
        <f>SUM(J346)+I347</f>
        <v>1337</v>
      </c>
      <c r="K347" s="367">
        <f>SUM(J347/A347)</f>
        <v>89.13333333333334</v>
      </c>
      <c r="L347" s="775">
        <f>SUM(I347/H347)</f>
        <v>16.114285714285714</v>
      </c>
      <c r="M347" s="335" t="s">
        <v>3285</v>
      </c>
      <c r="N347" s="3" t="s">
        <v>3147</v>
      </c>
      <c r="O347" s="61" t="s">
        <v>3288</v>
      </c>
      <c r="P347" s="3" t="s">
        <v>3289</v>
      </c>
      <c r="Q347" s="44" t="s">
        <v>3292</v>
      </c>
      <c r="R347" s="3" t="s">
        <v>3255</v>
      </c>
      <c r="S347" s="68" t="s">
        <v>3275</v>
      </c>
      <c r="T347" s="5" t="s">
        <v>3191</v>
      </c>
      <c r="U347" s="3" t="s">
        <v>3295</v>
      </c>
      <c r="V347" s="3" t="s">
        <v>3195</v>
      </c>
      <c r="W347" s="33" t="s">
        <v>3294</v>
      </c>
    </row>
    <row r="348" spans="1:23" ht="45.75">
      <c r="A348" s="19">
        <v>16</v>
      </c>
      <c r="B348" s="2">
        <v>17.09</v>
      </c>
      <c r="C348" s="3"/>
      <c r="D348" s="3" t="s">
        <v>3284</v>
      </c>
      <c r="E348" s="7">
        <v>0.23958333333333334</v>
      </c>
      <c r="F348" s="7">
        <v>0.5833333333333334</v>
      </c>
      <c r="G348" s="2">
        <v>8.25</v>
      </c>
      <c r="H348" s="2">
        <v>5.75</v>
      </c>
      <c r="I348" s="85">
        <v>64</v>
      </c>
      <c r="J348" s="79">
        <f>SUM(J347)+I348</f>
        <v>1401</v>
      </c>
      <c r="K348" s="367">
        <f>SUM(J348/A348)</f>
        <v>87.5625</v>
      </c>
      <c r="L348" s="775">
        <f>SUM(I348/H348)</f>
        <v>11.130434782608695</v>
      </c>
      <c r="M348" s="335" t="s">
        <v>3307</v>
      </c>
      <c r="N348" s="3" t="s">
        <v>3300</v>
      </c>
      <c r="O348" s="61" t="s">
        <v>3288</v>
      </c>
      <c r="P348" s="3" t="s">
        <v>3302</v>
      </c>
      <c r="Q348" s="44" t="s">
        <v>3304</v>
      </c>
      <c r="R348" s="3" t="s">
        <v>3305</v>
      </c>
      <c r="S348" s="68" t="s">
        <v>3275</v>
      </c>
      <c r="T348" s="3" t="s">
        <v>3257</v>
      </c>
      <c r="U348" s="3"/>
      <c r="V348" s="3"/>
      <c r="W348" s="33" t="s">
        <v>3310</v>
      </c>
    </row>
    <row r="349" spans="1:23" ht="13.5">
      <c r="A349" s="36">
        <v>17</v>
      </c>
      <c r="B349" s="11">
        <v>18.09</v>
      </c>
      <c r="C349" s="28" t="s">
        <v>3306</v>
      </c>
      <c r="D349" s="11"/>
      <c r="E349" s="40"/>
      <c r="F349" s="40"/>
      <c r="G349" s="11"/>
      <c r="H349" s="11"/>
      <c r="I349" s="86"/>
      <c r="J349" s="79">
        <f>SUM(J348)+I349</f>
        <v>1401</v>
      </c>
      <c r="K349" s="374">
        <f>SUM(J349/A349)</f>
        <v>82.41176470588235</v>
      </c>
      <c r="L349" s="775"/>
      <c r="M349" s="375"/>
      <c r="N349" s="376"/>
      <c r="O349" s="28"/>
      <c r="P349" s="28"/>
      <c r="Q349" s="49"/>
      <c r="R349" s="28"/>
      <c r="S349" s="28"/>
      <c r="T349" s="28" t="s">
        <v>3308</v>
      </c>
      <c r="U349" s="28"/>
      <c r="V349" s="28"/>
      <c r="W349" s="34"/>
    </row>
    <row r="350" spans="7:12" ht="13.5">
      <c r="G350" s="324">
        <f>SUM(G334:G349)</f>
        <v>141.5</v>
      </c>
      <c r="H350" s="325">
        <f>SUM(H334:H349)</f>
        <v>103.75</v>
      </c>
      <c r="I350" s="88"/>
      <c r="J350" s="88"/>
      <c r="K350" s="359"/>
      <c r="L350" s="775">
        <f>SUM(J349/H350)</f>
        <v>13.503614457831326</v>
      </c>
    </row>
    <row r="351" spans="7:12" ht="13.5">
      <c r="G351" s="52"/>
      <c r="H351" s="189">
        <f>SUM(H350/G350)</f>
        <v>0.7332155477031802</v>
      </c>
      <c r="I351" s="88"/>
      <c r="L351" s="843"/>
    </row>
    <row r="352" ht="13.5"/>
    <row r="353" spans="1:11" ht="13.5">
      <c r="A353" s="71">
        <f>SUM(A349+A329)</f>
        <v>242</v>
      </c>
      <c r="F353" s="71" t="s">
        <v>486</v>
      </c>
      <c r="G353" s="72">
        <f>SUM(G350+G329)</f>
        <v>1933.5</v>
      </c>
      <c r="H353" s="72">
        <f>SUM(H350+H329)</f>
        <v>1438</v>
      </c>
      <c r="I353" s="73"/>
      <c r="J353" s="71">
        <f>SUM(J349+J329)</f>
        <v>10002</v>
      </c>
      <c r="K353" s="373">
        <f>SUM(J353/A353)</f>
        <v>41.33057851239669</v>
      </c>
    </row>
    <row r="354" spans="1:11" ht="13.5">
      <c r="A354" s="71"/>
      <c r="F354" s="71"/>
      <c r="G354" s="72"/>
      <c r="H354" s="72"/>
      <c r="I354" s="73"/>
      <c r="J354" s="71"/>
      <c r="K354" s="373"/>
    </row>
    <row r="355" spans="1:23" ht="13.5">
      <c r="A355" s="18" t="s">
        <v>3319</v>
      </c>
      <c r="B355" s="8"/>
      <c r="C355" s="8"/>
      <c r="D355" s="8"/>
      <c r="E355" s="8"/>
      <c r="F355" s="8"/>
      <c r="G355" s="8"/>
      <c r="H355" s="8"/>
      <c r="I355" s="89"/>
      <c r="J355" s="89"/>
      <c r="K355" s="360"/>
      <c r="L355" s="38"/>
      <c r="M355" s="8"/>
      <c r="N355" s="8"/>
      <c r="O355" s="8"/>
      <c r="P355" s="8"/>
      <c r="Q355" s="8"/>
      <c r="R355" s="8"/>
      <c r="S355" s="8"/>
      <c r="T355" s="8"/>
      <c r="U355" s="8"/>
      <c r="V355" s="8"/>
      <c r="W355" s="41"/>
    </row>
    <row r="356" spans="1:23" ht="33.75">
      <c r="A356" s="327" t="s">
        <v>126</v>
      </c>
      <c r="B356" s="328" t="s">
        <v>127</v>
      </c>
      <c r="C356" s="328" t="s">
        <v>128</v>
      </c>
      <c r="D356" s="328" t="s">
        <v>129</v>
      </c>
      <c r="E356" s="328" t="s">
        <v>130</v>
      </c>
      <c r="F356" s="328" t="s">
        <v>131</v>
      </c>
      <c r="G356" s="328" t="s">
        <v>132</v>
      </c>
      <c r="H356" s="328" t="s">
        <v>133</v>
      </c>
      <c r="I356" s="329" t="s">
        <v>134</v>
      </c>
      <c r="J356" s="330" t="s">
        <v>135</v>
      </c>
      <c r="K356" s="865" t="s">
        <v>136</v>
      </c>
      <c r="L356" s="328" t="s">
        <v>293</v>
      </c>
      <c r="M356" s="866" t="s">
        <v>211</v>
      </c>
      <c r="N356" s="336" t="s">
        <v>137</v>
      </c>
      <c r="O356" s="328" t="s">
        <v>138</v>
      </c>
      <c r="P356" s="328" t="s">
        <v>139</v>
      </c>
      <c r="Q356" s="328" t="s">
        <v>140</v>
      </c>
      <c r="R356" s="328" t="s">
        <v>141</v>
      </c>
      <c r="S356" s="328" t="s">
        <v>142</v>
      </c>
      <c r="T356" s="331" t="s">
        <v>143</v>
      </c>
      <c r="U356" s="328" t="s">
        <v>144</v>
      </c>
      <c r="V356" s="328" t="s">
        <v>145</v>
      </c>
      <c r="W356" s="332" t="s">
        <v>146</v>
      </c>
    </row>
    <row r="357" spans="1:23" ht="22.5">
      <c r="A357" s="19">
        <v>1</v>
      </c>
      <c r="B357" s="2">
        <v>19.09</v>
      </c>
      <c r="C357" s="3" t="s">
        <v>3320</v>
      </c>
      <c r="D357" s="3"/>
      <c r="E357" s="7"/>
      <c r="F357" s="7"/>
      <c r="G357" s="2"/>
      <c r="H357" s="2"/>
      <c r="I357" s="85"/>
      <c r="J357" s="79">
        <f>SUM(J356)+I357</f>
        <v>0</v>
      </c>
      <c r="K357" s="367"/>
      <c r="L357" s="2"/>
      <c r="M357" s="335"/>
      <c r="N357" s="3"/>
      <c r="O357" s="61"/>
      <c r="P357" s="3"/>
      <c r="Q357" s="44"/>
      <c r="R357" s="3"/>
      <c r="S357" s="68"/>
      <c r="T357" s="3" t="s">
        <v>3326</v>
      </c>
      <c r="U357" s="3"/>
      <c r="V357" s="3"/>
      <c r="W357" s="33" t="s">
        <v>3332</v>
      </c>
    </row>
    <row r="358" spans="1:23" ht="68.25">
      <c r="A358" s="19">
        <v>2</v>
      </c>
      <c r="B358" s="2">
        <v>20.09</v>
      </c>
      <c r="C358" s="3" t="s">
        <v>3321</v>
      </c>
      <c r="D358" s="3"/>
      <c r="E358" s="7"/>
      <c r="F358" s="7"/>
      <c r="G358" s="2"/>
      <c r="H358" s="2"/>
      <c r="I358" s="85">
        <v>35</v>
      </c>
      <c r="J358" s="79">
        <f>SUM(J357)+I358</f>
        <v>35</v>
      </c>
      <c r="K358" s="367">
        <f>SUM(J358/A358)</f>
        <v>17.5</v>
      </c>
      <c r="L358" s="2"/>
      <c r="M358" s="335"/>
      <c r="N358" s="3" t="s">
        <v>3330</v>
      </c>
      <c r="O358" s="61"/>
      <c r="P358" s="3"/>
      <c r="Q358" s="44"/>
      <c r="R358" s="3"/>
      <c r="S358" s="68"/>
      <c r="T358" s="3" t="s">
        <v>3326</v>
      </c>
      <c r="U358" s="3"/>
      <c r="V358" s="3"/>
      <c r="W358" s="33" t="s">
        <v>3331</v>
      </c>
    </row>
    <row r="359" spans="1:23" ht="33.75">
      <c r="A359" s="19">
        <v>3</v>
      </c>
      <c r="B359" s="2">
        <v>21.09</v>
      </c>
      <c r="C359" s="3" t="s">
        <v>3322</v>
      </c>
      <c r="D359" s="3" t="s">
        <v>3369</v>
      </c>
      <c r="E359" s="7">
        <v>0.4166666666666667</v>
      </c>
      <c r="F359" s="7">
        <v>0.7604166666666666</v>
      </c>
      <c r="G359" s="2">
        <v>8.25</v>
      </c>
      <c r="H359" s="2">
        <v>7</v>
      </c>
      <c r="I359" s="85">
        <v>121</v>
      </c>
      <c r="J359" s="79">
        <f>SUM(J358)+I359</f>
        <v>156</v>
      </c>
      <c r="K359" s="367">
        <f>SUM(J359/A359)</f>
        <v>52</v>
      </c>
      <c r="L359" s="2" t="s">
        <v>3341</v>
      </c>
      <c r="M359" s="335" t="s">
        <v>3342</v>
      </c>
      <c r="N359" s="3" t="s">
        <v>3360</v>
      </c>
      <c r="O359" s="61" t="s">
        <v>3345</v>
      </c>
      <c r="P359" s="3" t="s">
        <v>3346</v>
      </c>
      <c r="Q359" s="44" t="s">
        <v>3347</v>
      </c>
      <c r="R359" s="3" t="s">
        <v>3348</v>
      </c>
      <c r="S359" s="68" t="s">
        <v>2974</v>
      </c>
      <c r="T359" s="3" t="s">
        <v>24</v>
      </c>
      <c r="U359" s="3" t="s">
        <v>3365</v>
      </c>
      <c r="V359" s="3"/>
      <c r="W359" s="33" t="s">
        <v>3350</v>
      </c>
    </row>
    <row r="360" spans="1:23" ht="91.5">
      <c r="A360" s="19">
        <v>4</v>
      </c>
      <c r="B360" s="2">
        <v>22.09</v>
      </c>
      <c r="C360" s="3"/>
      <c r="D360" s="3" t="s">
        <v>3358</v>
      </c>
      <c r="E360" s="7">
        <v>0.2708333333333333</v>
      </c>
      <c r="F360" s="7">
        <v>0.7291666666666667</v>
      </c>
      <c r="G360" s="2">
        <v>11</v>
      </c>
      <c r="H360" s="2">
        <v>7</v>
      </c>
      <c r="I360" s="85">
        <v>115</v>
      </c>
      <c r="J360" s="79">
        <f>SUM(J359)+I360</f>
        <v>271</v>
      </c>
      <c r="K360" s="367">
        <f>SUM(J360/A360)</f>
        <v>67.75</v>
      </c>
      <c r="L360" s="776">
        <f>SUM(I360/H360)</f>
        <v>16.428571428571427</v>
      </c>
      <c r="M360" s="335" t="s">
        <v>3359</v>
      </c>
      <c r="N360" s="3" t="s">
        <v>3361</v>
      </c>
      <c r="O360" s="61" t="s">
        <v>3362</v>
      </c>
      <c r="P360" s="3" t="s">
        <v>3346</v>
      </c>
      <c r="Q360" s="44" t="s">
        <v>3347</v>
      </c>
      <c r="R360" s="3" t="s">
        <v>3363</v>
      </c>
      <c r="S360" s="68" t="s">
        <v>2974</v>
      </c>
      <c r="T360" s="5" t="s">
        <v>3191</v>
      </c>
      <c r="U360" s="3" t="s">
        <v>3364</v>
      </c>
      <c r="V360" s="3"/>
      <c r="W360" s="33" t="s">
        <v>3367</v>
      </c>
    </row>
    <row r="361" spans="1:23" ht="148.5">
      <c r="A361" s="19">
        <v>5</v>
      </c>
      <c r="B361" s="2">
        <v>23.09</v>
      </c>
      <c r="C361" s="3"/>
      <c r="D361" s="3" t="s">
        <v>3389</v>
      </c>
      <c r="E361" s="421">
        <v>0.23958333333333334</v>
      </c>
      <c r="F361" s="7">
        <v>0.7395833333333334</v>
      </c>
      <c r="G361" s="2">
        <v>12</v>
      </c>
      <c r="H361" s="423">
        <v>8.75</v>
      </c>
      <c r="I361" s="424">
        <v>137</v>
      </c>
      <c r="J361" s="79">
        <f>SUM(J360)+I361</f>
        <v>408</v>
      </c>
      <c r="K361" s="367">
        <f>SUM(J361/A361)</f>
        <v>81.6</v>
      </c>
      <c r="L361" s="776">
        <f>SUM(I361/H361)</f>
        <v>15.657142857142857</v>
      </c>
      <c r="M361" s="335" t="s">
        <v>3371</v>
      </c>
      <c r="N361" s="3" t="s">
        <v>3387</v>
      </c>
      <c r="O361" s="61" t="s">
        <v>3362</v>
      </c>
      <c r="P361" s="3" t="s">
        <v>3346</v>
      </c>
      <c r="Q361" s="44" t="s">
        <v>3373</v>
      </c>
      <c r="R361" s="3" t="s">
        <v>3363</v>
      </c>
      <c r="S361" s="68" t="s">
        <v>2974</v>
      </c>
      <c r="T361" s="5" t="s">
        <v>3191</v>
      </c>
      <c r="U361" s="3" t="s">
        <v>3374</v>
      </c>
      <c r="V361" s="3" t="s">
        <v>3375</v>
      </c>
      <c r="W361" s="33" t="s">
        <v>3377</v>
      </c>
    </row>
    <row r="362" spans="1:23" ht="33.75">
      <c r="A362" s="19">
        <v>6</v>
      </c>
      <c r="B362" s="2">
        <v>24.09</v>
      </c>
      <c r="C362" s="3"/>
      <c r="D362" s="3" t="s">
        <v>3388</v>
      </c>
      <c r="E362" s="7">
        <v>0.25</v>
      </c>
      <c r="F362" s="7">
        <v>0.7604166666666666</v>
      </c>
      <c r="G362" s="2">
        <v>12.25</v>
      </c>
      <c r="H362" s="2">
        <v>6.75</v>
      </c>
      <c r="I362" s="85">
        <v>63</v>
      </c>
      <c r="J362" s="79">
        <f>SUM(J361)+I362</f>
        <v>471</v>
      </c>
      <c r="K362" s="367">
        <f>SUM(J362/A362)</f>
        <v>78.5</v>
      </c>
      <c r="L362" s="776">
        <f>SUM(I362/H362)</f>
        <v>9.333333333333334</v>
      </c>
      <c r="M362" s="335" t="s">
        <v>3381</v>
      </c>
      <c r="N362" s="3" t="s">
        <v>3382</v>
      </c>
      <c r="O362" s="61" t="s">
        <v>3204</v>
      </c>
      <c r="P362" s="3" t="s">
        <v>3346</v>
      </c>
      <c r="Q362" s="44" t="s">
        <v>3383</v>
      </c>
      <c r="R362" s="3" t="s">
        <v>3363</v>
      </c>
      <c r="S362" s="68" t="s">
        <v>2974</v>
      </c>
      <c r="T362" s="3" t="s">
        <v>24</v>
      </c>
      <c r="U362" s="3"/>
      <c r="V362" s="3" t="s">
        <v>3384</v>
      </c>
      <c r="W362" s="33" t="s">
        <v>3385</v>
      </c>
    </row>
    <row r="363" spans="1:23" ht="91.5">
      <c r="A363" s="19">
        <v>7</v>
      </c>
      <c r="B363" s="2">
        <v>25.09</v>
      </c>
      <c r="C363" s="3"/>
      <c r="D363" s="3" t="s">
        <v>3413</v>
      </c>
      <c r="E363" s="7">
        <v>0.25</v>
      </c>
      <c r="F363" s="7">
        <v>0.71875</v>
      </c>
      <c r="G363" s="2">
        <v>11.25</v>
      </c>
      <c r="H363" s="2">
        <v>4.5</v>
      </c>
      <c r="I363" s="85">
        <v>41</v>
      </c>
      <c r="J363" s="79">
        <f>SUM(J362)+I363</f>
        <v>512</v>
      </c>
      <c r="K363" s="367">
        <f>SUM(J363/A363)</f>
        <v>73.14285714285714</v>
      </c>
      <c r="L363" s="776">
        <f>SUM(I363/H363)</f>
        <v>9.11111111111111</v>
      </c>
      <c r="M363" s="335" t="s">
        <v>3396</v>
      </c>
      <c r="N363" s="3" t="s">
        <v>3397</v>
      </c>
      <c r="O363" s="61" t="s">
        <v>3402</v>
      </c>
      <c r="P363" s="3" t="s">
        <v>3346</v>
      </c>
      <c r="Q363" s="44" t="s">
        <v>3383</v>
      </c>
      <c r="R363" s="3" t="s">
        <v>3363</v>
      </c>
      <c r="S363" s="68" t="s">
        <v>2974</v>
      </c>
      <c r="T363" s="3" t="s">
        <v>3171</v>
      </c>
      <c r="U363" s="3" t="s">
        <v>3432</v>
      </c>
      <c r="V363" s="3" t="s">
        <v>3404</v>
      </c>
      <c r="W363" s="33" t="s">
        <v>3406</v>
      </c>
    </row>
    <row r="364" spans="1:23" ht="80.25">
      <c r="A364" s="19">
        <v>8</v>
      </c>
      <c r="B364" s="2">
        <v>26.09</v>
      </c>
      <c r="C364" s="3"/>
      <c r="D364" s="3" t="s">
        <v>3414</v>
      </c>
      <c r="E364" s="7">
        <v>0.30208333333333337</v>
      </c>
      <c r="F364" s="7">
        <v>0.6041666666666667</v>
      </c>
      <c r="G364" s="2">
        <v>7.25</v>
      </c>
      <c r="H364" s="2">
        <v>4.5</v>
      </c>
      <c r="I364" s="85">
        <v>58</v>
      </c>
      <c r="J364" s="79">
        <f>SUM(J363)+I364</f>
        <v>570</v>
      </c>
      <c r="K364" s="367">
        <f>SUM(J364/A364)</f>
        <v>71.25</v>
      </c>
      <c r="L364" s="776">
        <f>SUM(I364/H364)</f>
        <v>12.88888888888889</v>
      </c>
      <c r="M364" s="335" t="s">
        <v>3415</v>
      </c>
      <c r="N364" s="3" t="s">
        <v>3426</v>
      </c>
      <c r="O364" s="61" t="s">
        <v>3417</v>
      </c>
      <c r="P364" s="3" t="s">
        <v>3346</v>
      </c>
      <c r="Q364" s="44" t="s">
        <v>3418</v>
      </c>
      <c r="R364" s="3" t="s">
        <v>3420</v>
      </c>
      <c r="S364" s="68" t="s">
        <v>2974</v>
      </c>
      <c r="T364" s="3" t="s">
        <v>3326</v>
      </c>
      <c r="U364" s="3" t="s">
        <v>3421</v>
      </c>
      <c r="V364" s="3"/>
      <c r="W364" s="33" t="s">
        <v>3422</v>
      </c>
    </row>
    <row r="365" spans="1:23" ht="45.75">
      <c r="A365" s="19">
        <v>9</v>
      </c>
      <c r="B365" s="2">
        <v>27.09</v>
      </c>
      <c r="C365" s="3"/>
      <c r="D365" s="3" t="s">
        <v>3425</v>
      </c>
      <c r="E365" s="7">
        <v>0.25</v>
      </c>
      <c r="F365" s="7">
        <v>0.7395833333333334</v>
      </c>
      <c r="G365" s="2">
        <v>11.75</v>
      </c>
      <c r="H365" s="2">
        <v>6.5</v>
      </c>
      <c r="I365" s="85">
        <v>65</v>
      </c>
      <c r="J365" s="79">
        <f>SUM(J364)+I365</f>
        <v>635</v>
      </c>
      <c r="K365" s="367">
        <f>SUM(J365/A365)</f>
        <v>70.55555555555556</v>
      </c>
      <c r="L365" s="776">
        <f>SUM(I365/H365)</f>
        <v>10</v>
      </c>
      <c r="M365" s="335" t="s">
        <v>3427</v>
      </c>
      <c r="N365" s="3" t="s">
        <v>3382</v>
      </c>
      <c r="O365" s="61" t="s">
        <v>3440</v>
      </c>
      <c r="P365" s="3" t="s">
        <v>3346</v>
      </c>
      <c r="Q365" s="44" t="s">
        <v>3383</v>
      </c>
      <c r="R365" s="3" t="s">
        <v>3363</v>
      </c>
      <c r="S365" s="68" t="s">
        <v>2974</v>
      </c>
      <c r="T365" s="3" t="s">
        <v>3218</v>
      </c>
      <c r="U365" s="3"/>
      <c r="V365" s="3"/>
      <c r="W365" s="33" t="s">
        <v>3431</v>
      </c>
    </row>
    <row r="366" spans="1:23" ht="45.75">
      <c r="A366" s="19">
        <v>10</v>
      </c>
      <c r="B366" s="2">
        <v>28.09</v>
      </c>
      <c r="C366" s="3"/>
      <c r="D366" s="3" t="s">
        <v>3450</v>
      </c>
      <c r="E366" s="421">
        <v>0.23958333333333334</v>
      </c>
      <c r="F366" s="7">
        <v>0.7395833333333334</v>
      </c>
      <c r="G366" s="2">
        <v>12</v>
      </c>
      <c r="H366" s="2">
        <v>6.5</v>
      </c>
      <c r="I366" s="85">
        <v>68</v>
      </c>
      <c r="J366" s="79">
        <f>SUM(J365)+I366</f>
        <v>703</v>
      </c>
      <c r="K366" s="367">
        <f>SUM(J366/A366)</f>
        <v>70.3</v>
      </c>
      <c r="L366" s="776">
        <f>SUM(I366/H366)</f>
        <v>10.461538461538462</v>
      </c>
      <c r="M366" s="335" t="s">
        <v>3430</v>
      </c>
      <c r="N366" s="3" t="s">
        <v>3437</v>
      </c>
      <c r="O366" s="61" t="s">
        <v>3417</v>
      </c>
      <c r="P366" s="3" t="s">
        <v>3346</v>
      </c>
      <c r="Q366" s="44" t="s">
        <v>3383</v>
      </c>
      <c r="R366" s="3" t="s">
        <v>3420</v>
      </c>
      <c r="S366" s="68" t="s">
        <v>2974</v>
      </c>
      <c r="T366" s="3" t="s">
        <v>3441</v>
      </c>
      <c r="U366" s="3"/>
      <c r="V366" s="3"/>
      <c r="W366" s="33" t="s">
        <v>3446</v>
      </c>
    </row>
    <row r="367" spans="1:23" ht="68.25">
      <c r="A367" s="19">
        <v>11</v>
      </c>
      <c r="B367" s="2">
        <v>29.09</v>
      </c>
      <c r="C367" s="3"/>
      <c r="D367" s="3" t="s">
        <v>3452</v>
      </c>
      <c r="E367" s="421">
        <v>0.23958333333333334</v>
      </c>
      <c r="F367" s="7">
        <v>0.7291666666666667</v>
      </c>
      <c r="G367" s="2">
        <v>11.75</v>
      </c>
      <c r="H367" s="423">
        <v>8.75</v>
      </c>
      <c r="I367" s="85">
        <v>129</v>
      </c>
      <c r="J367" s="79">
        <f>SUM(J366)+I367</f>
        <v>832</v>
      </c>
      <c r="K367" s="367">
        <f>SUM(J367/A367)</f>
        <v>75.63636363636364</v>
      </c>
      <c r="L367" s="776">
        <f>SUM(I367/H367)</f>
        <v>14.742857142857142</v>
      </c>
      <c r="M367" s="335" t="s">
        <v>3458</v>
      </c>
      <c r="N367" s="3" t="s">
        <v>3454</v>
      </c>
      <c r="O367" s="61" t="s">
        <v>3440</v>
      </c>
      <c r="P367" s="3" t="s">
        <v>3346</v>
      </c>
      <c r="Q367" s="44" t="s">
        <v>3418</v>
      </c>
      <c r="R367" s="3" t="s">
        <v>3420</v>
      </c>
      <c r="S367" s="68" t="s">
        <v>2974</v>
      </c>
      <c r="T367" s="3" t="s">
        <v>3171</v>
      </c>
      <c r="U367" s="3"/>
      <c r="V367" s="3"/>
      <c r="W367" s="33" t="s">
        <v>3455</v>
      </c>
    </row>
    <row r="368" spans="1:23" ht="33.75">
      <c r="A368" s="19">
        <v>12</v>
      </c>
      <c r="B368" s="2">
        <v>30.09</v>
      </c>
      <c r="C368" s="3" t="s">
        <v>3453</v>
      </c>
      <c r="D368" s="3"/>
      <c r="E368" s="7"/>
      <c r="F368" s="7"/>
      <c r="G368" s="2"/>
      <c r="H368" s="2"/>
      <c r="I368" s="85"/>
      <c r="J368" s="79">
        <f>SUM(J367)+I368</f>
        <v>832</v>
      </c>
      <c r="K368" s="367">
        <f>SUM(J368/A368)</f>
        <v>69.33333333333333</v>
      </c>
      <c r="L368" s="776"/>
      <c r="M368" s="335"/>
      <c r="N368" s="3"/>
      <c r="O368" s="61"/>
      <c r="P368" s="3"/>
      <c r="Q368" s="44"/>
      <c r="R368" s="3"/>
      <c r="S368" s="68"/>
      <c r="T368" s="3" t="s">
        <v>3171</v>
      </c>
      <c r="U368" s="3"/>
      <c r="V368" s="3" t="s">
        <v>3532</v>
      </c>
      <c r="W368" s="33" t="s">
        <v>3457</v>
      </c>
    </row>
    <row r="369" spans="1:23" ht="33.75">
      <c r="A369" s="19">
        <v>13</v>
      </c>
      <c r="B369" s="776">
        <v>1.1</v>
      </c>
      <c r="C369" s="3"/>
      <c r="D369" s="3" t="s">
        <v>3474</v>
      </c>
      <c r="E369" s="7">
        <v>0.47916666666666663</v>
      </c>
      <c r="F369" s="421">
        <v>0.8125</v>
      </c>
      <c r="G369" s="2">
        <v>8</v>
      </c>
      <c r="H369" s="2">
        <v>7</v>
      </c>
      <c r="I369" s="85">
        <v>122</v>
      </c>
      <c r="J369" s="79">
        <f>SUM(J368)+I369</f>
        <v>954</v>
      </c>
      <c r="K369" s="367">
        <f>SUM(J369/A369)</f>
        <v>73.38461538461539</v>
      </c>
      <c r="L369" s="776" t="s">
        <v>3473</v>
      </c>
      <c r="M369" s="335" t="s">
        <v>3475</v>
      </c>
      <c r="N369" s="3" t="s">
        <v>3476</v>
      </c>
      <c r="O369" s="61" t="s">
        <v>3417</v>
      </c>
      <c r="P369" s="3" t="s">
        <v>3346</v>
      </c>
      <c r="Q369" s="44" t="s">
        <v>3477</v>
      </c>
      <c r="R369" s="3" t="s">
        <v>3420</v>
      </c>
      <c r="S369" s="68" t="s">
        <v>2974</v>
      </c>
      <c r="T369" s="3" t="s">
        <v>24</v>
      </c>
      <c r="U369" s="3"/>
      <c r="V369" s="3" t="s">
        <v>3533</v>
      </c>
      <c r="W369" s="33" t="s">
        <v>3479</v>
      </c>
    </row>
    <row r="370" spans="1:23" ht="116.25">
      <c r="A370" s="19">
        <v>14</v>
      </c>
      <c r="B370" s="776">
        <v>2.1</v>
      </c>
      <c r="C370" s="3"/>
      <c r="D370" s="3" t="s">
        <v>3489</v>
      </c>
      <c r="E370" s="421">
        <v>0.23958333333333334</v>
      </c>
      <c r="F370" s="4" t="s">
        <v>3855</v>
      </c>
      <c r="G370" s="423">
        <v>13</v>
      </c>
      <c r="H370" s="2">
        <v>7.5</v>
      </c>
      <c r="I370" s="85">
        <v>120</v>
      </c>
      <c r="J370" s="79">
        <f>SUM(J369)+I370</f>
        <v>1074</v>
      </c>
      <c r="K370" s="367">
        <f>SUM(J370/A370)</f>
        <v>76.71428571428571</v>
      </c>
      <c r="L370" s="776" t="s">
        <v>3493</v>
      </c>
      <c r="M370" s="335" t="s">
        <v>3494</v>
      </c>
      <c r="N370" s="3" t="s">
        <v>3491</v>
      </c>
      <c r="O370" s="61" t="s">
        <v>3492</v>
      </c>
      <c r="P370" s="3" t="s">
        <v>3346</v>
      </c>
      <c r="Q370" s="44" t="s">
        <v>3477</v>
      </c>
      <c r="R370" s="3" t="s">
        <v>3420</v>
      </c>
      <c r="S370" s="68" t="s">
        <v>2974</v>
      </c>
      <c r="T370" s="3" t="s">
        <v>3171</v>
      </c>
      <c r="U370" s="3"/>
      <c r="V370" s="3" t="s">
        <v>3534</v>
      </c>
      <c r="W370" s="33" t="s">
        <v>3495</v>
      </c>
    </row>
    <row r="371" spans="1:23" ht="57">
      <c r="A371" s="36">
        <v>15</v>
      </c>
      <c r="B371" s="776">
        <v>3.1</v>
      </c>
      <c r="C371" s="3" t="s">
        <v>3490</v>
      </c>
      <c r="D371" s="11"/>
      <c r="E371" s="40"/>
      <c r="F371" s="40"/>
      <c r="G371" s="11"/>
      <c r="H371" s="11"/>
      <c r="I371" s="86"/>
      <c r="J371" s="79">
        <f>SUM(J370)+I371</f>
        <v>1074</v>
      </c>
      <c r="K371" s="367">
        <f>SUM(J371/A371)</f>
        <v>71.6</v>
      </c>
      <c r="L371" s="776"/>
      <c r="M371" s="375"/>
      <c r="N371" s="376"/>
      <c r="O371" s="28"/>
      <c r="P371" s="28"/>
      <c r="Q371" s="49"/>
      <c r="R371" s="28"/>
      <c r="S371" s="28"/>
      <c r="T371" s="3" t="s">
        <v>3171</v>
      </c>
      <c r="U371" s="28"/>
      <c r="V371" s="28" t="s">
        <v>3503</v>
      </c>
      <c r="W371" s="34" t="s">
        <v>3515</v>
      </c>
    </row>
    <row r="372" spans="7:12" ht="13.5">
      <c r="G372" s="324">
        <f>SUM(G358:G371)</f>
        <v>118.5</v>
      </c>
      <c r="H372" s="325">
        <f>SUM(H359:H371)</f>
        <v>74.75</v>
      </c>
      <c r="I372" s="88"/>
      <c r="J372" s="88"/>
      <c r="K372" s="359"/>
      <c r="L372" s="776">
        <f>SUM(J371/H372)</f>
        <v>14.367892976588628</v>
      </c>
    </row>
    <row r="373" spans="7:12" ht="13.5">
      <c r="G373" s="52"/>
      <c r="H373" s="189">
        <f>SUM(H372/G372)</f>
        <v>0.630801687763713</v>
      </c>
      <c r="I373" s="88"/>
      <c r="L373" s="38"/>
    </row>
    <row r="374" spans="1:11" ht="13.5">
      <c r="A374" s="71"/>
      <c r="F374" s="71"/>
      <c r="G374" s="72"/>
      <c r="H374" s="72"/>
      <c r="I374" s="73"/>
      <c r="J374" s="71"/>
      <c r="K374" s="373"/>
    </row>
    <row r="375" spans="1:11" ht="13.5">
      <c r="A375" s="71">
        <f>SUM(A371+A353)</f>
        <v>257</v>
      </c>
      <c r="F375" s="71" t="s">
        <v>486</v>
      </c>
      <c r="G375" s="72">
        <f>SUM(G372+G353)</f>
        <v>2052</v>
      </c>
      <c r="H375" s="72">
        <f>SUM(H372+H353)</f>
        <v>1512.75</v>
      </c>
      <c r="I375" s="73"/>
      <c r="J375" s="71">
        <f>SUM(J371+J353)</f>
        <v>11076</v>
      </c>
      <c r="K375" s="373">
        <f>SUM(J375/A375)</f>
        <v>43.09727626459144</v>
      </c>
    </row>
    <row r="376" ht="13.5"/>
    <row r="377" spans="1:23" ht="13.5">
      <c r="A377" s="93" t="s">
        <v>3505</v>
      </c>
      <c r="B377" s="94"/>
      <c r="C377" s="94"/>
      <c r="D377" s="94"/>
      <c r="E377" s="94"/>
      <c r="F377" s="94"/>
      <c r="G377" s="94"/>
      <c r="H377" s="94"/>
      <c r="I377" s="624"/>
      <c r="J377" s="624"/>
      <c r="K377" s="794"/>
      <c r="L377" s="38"/>
      <c r="M377" s="94"/>
      <c r="N377" s="94"/>
      <c r="O377" s="94"/>
      <c r="P377" s="94"/>
      <c r="Q377" s="94"/>
      <c r="R377" s="94"/>
      <c r="S377" s="94"/>
      <c r="T377" s="94"/>
      <c r="U377" s="94"/>
      <c r="V377" s="94"/>
      <c r="W377" s="577"/>
    </row>
    <row r="378" spans="1:23" ht="33.75">
      <c r="A378" s="795" t="s">
        <v>126</v>
      </c>
      <c r="B378" s="588" t="s">
        <v>127</v>
      </c>
      <c r="C378" s="588" t="s">
        <v>128</v>
      </c>
      <c r="D378" s="588" t="s">
        <v>129</v>
      </c>
      <c r="E378" s="588" t="s">
        <v>130</v>
      </c>
      <c r="F378" s="588" t="s">
        <v>131</v>
      </c>
      <c r="G378" s="588" t="s">
        <v>132</v>
      </c>
      <c r="H378" s="588" t="s">
        <v>133</v>
      </c>
      <c r="I378" s="796" t="s">
        <v>134</v>
      </c>
      <c r="J378" s="797" t="s">
        <v>135</v>
      </c>
      <c r="K378" s="867" t="s">
        <v>136</v>
      </c>
      <c r="L378" s="328" t="s">
        <v>293</v>
      </c>
      <c r="M378" s="868" t="s">
        <v>211</v>
      </c>
      <c r="N378" s="800" t="s">
        <v>137</v>
      </c>
      <c r="O378" s="588" t="s">
        <v>138</v>
      </c>
      <c r="P378" s="588" t="s">
        <v>139</v>
      </c>
      <c r="Q378" s="588" t="s">
        <v>140</v>
      </c>
      <c r="R378" s="588" t="s">
        <v>141</v>
      </c>
      <c r="S378" s="588" t="s">
        <v>142</v>
      </c>
      <c r="T378" s="589" t="s">
        <v>143</v>
      </c>
      <c r="U378" s="588" t="s">
        <v>144</v>
      </c>
      <c r="V378" s="588" t="s">
        <v>145</v>
      </c>
      <c r="W378" s="801" t="s">
        <v>146</v>
      </c>
    </row>
    <row r="379" spans="1:23" ht="80.25">
      <c r="A379" s="19">
        <v>1</v>
      </c>
      <c r="B379" s="776">
        <v>4.1</v>
      </c>
      <c r="C379" s="3" t="s">
        <v>3506</v>
      </c>
      <c r="D379" s="3"/>
      <c r="E379" s="7"/>
      <c r="F379" s="7"/>
      <c r="G379" s="2"/>
      <c r="H379" s="2"/>
      <c r="I379" s="85">
        <v>64</v>
      </c>
      <c r="J379" s="79">
        <f>SUM(J378)+I379</f>
        <v>64</v>
      </c>
      <c r="K379" s="367">
        <f>SUM(J379/A379)</f>
        <v>64</v>
      </c>
      <c r="L379" s="2"/>
      <c r="M379" s="335" t="s">
        <v>3508</v>
      </c>
      <c r="N379" s="3" t="s">
        <v>3540</v>
      </c>
      <c r="O379" s="61" t="s">
        <v>3509</v>
      </c>
      <c r="P379" s="3" t="s">
        <v>3514</v>
      </c>
      <c r="Q379" s="44" t="s">
        <v>3518</v>
      </c>
      <c r="R379" s="3"/>
      <c r="S379" s="68"/>
      <c r="T379" s="3" t="s">
        <v>3171</v>
      </c>
      <c r="U379" s="3"/>
      <c r="V379" s="3" t="s">
        <v>3535</v>
      </c>
      <c r="W379" s="33" t="s">
        <v>3538</v>
      </c>
    </row>
    <row r="380" spans="1:23" ht="22.5">
      <c r="A380" s="19">
        <v>2</v>
      </c>
      <c r="B380" s="776">
        <v>5.1</v>
      </c>
      <c r="C380" s="3" t="s">
        <v>3506</v>
      </c>
      <c r="D380" s="3"/>
      <c r="E380" s="7"/>
      <c r="F380" s="7"/>
      <c r="G380" s="2"/>
      <c r="H380" s="2"/>
      <c r="I380" s="85"/>
      <c r="J380" s="79">
        <f>SUM(J379)+I380</f>
        <v>64</v>
      </c>
      <c r="K380" s="367">
        <f>SUM(J380/A380)</f>
        <v>32</v>
      </c>
      <c r="L380" s="2"/>
      <c r="M380" s="335" t="s">
        <v>3530</v>
      </c>
      <c r="N380" s="3" t="s">
        <v>3531</v>
      </c>
      <c r="O380" s="61"/>
      <c r="P380" s="3"/>
      <c r="Q380" s="44"/>
      <c r="R380" s="3"/>
      <c r="S380" s="68"/>
      <c r="T380" s="3" t="s">
        <v>3171</v>
      </c>
      <c r="U380" s="3"/>
      <c r="V380" s="3" t="s">
        <v>3536</v>
      </c>
      <c r="W380" s="33" t="s">
        <v>3539</v>
      </c>
    </row>
    <row r="381" spans="1:23" ht="33.75">
      <c r="A381" s="19">
        <v>3</v>
      </c>
      <c r="B381" s="776">
        <v>6.1</v>
      </c>
      <c r="C381" s="3"/>
      <c r="D381" s="3" t="s">
        <v>3558</v>
      </c>
      <c r="E381" s="7">
        <v>0.25</v>
      </c>
      <c r="F381" s="7">
        <v>0.6875</v>
      </c>
      <c r="G381" s="2">
        <v>10.5</v>
      </c>
      <c r="H381" s="2">
        <v>8.75</v>
      </c>
      <c r="I381" s="424">
        <v>149</v>
      </c>
      <c r="J381" s="79">
        <f>SUM(J380)+I381</f>
        <v>213</v>
      </c>
      <c r="K381" s="367">
        <f>SUM(J381/A381)</f>
        <v>71</v>
      </c>
      <c r="L381" s="2" t="s">
        <v>3547</v>
      </c>
      <c r="M381" s="335" t="s">
        <v>3560</v>
      </c>
      <c r="N381" s="3" t="s">
        <v>3548</v>
      </c>
      <c r="O381" s="61" t="s">
        <v>3561</v>
      </c>
      <c r="P381" s="3" t="s">
        <v>3550</v>
      </c>
      <c r="Q381" s="44" t="s">
        <v>3551</v>
      </c>
      <c r="R381" s="3" t="s">
        <v>3552</v>
      </c>
      <c r="S381" s="68" t="s">
        <v>3553</v>
      </c>
      <c r="T381" s="3" t="s">
        <v>3554</v>
      </c>
      <c r="U381" s="3"/>
      <c r="V381" s="3"/>
      <c r="W381" s="33" t="s">
        <v>3555</v>
      </c>
    </row>
    <row r="382" spans="1:23" ht="45.75">
      <c r="A382" s="19">
        <v>4</v>
      </c>
      <c r="B382" s="776">
        <v>7.1</v>
      </c>
      <c r="C382" s="3"/>
      <c r="D382" s="3" t="s">
        <v>3559</v>
      </c>
      <c r="E382" s="421">
        <v>0.22916666666666669</v>
      </c>
      <c r="F382" s="7">
        <v>0.6041666666666667</v>
      </c>
      <c r="G382" s="2">
        <v>9</v>
      </c>
      <c r="H382" s="2">
        <v>7.25</v>
      </c>
      <c r="I382" s="85">
        <v>92</v>
      </c>
      <c r="J382" s="79">
        <f>SUM(J381)+I382</f>
        <v>305</v>
      </c>
      <c r="K382" s="367">
        <f>SUM(J382/A382)</f>
        <v>76.25</v>
      </c>
      <c r="L382" s="2" t="s">
        <v>3563</v>
      </c>
      <c r="M382" s="335" t="s">
        <v>3564</v>
      </c>
      <c r="N382" s="3" t="s">
        <v>3548</v>
      </c>
      <c r="O382" s="61" t="s">
        <v>3561</v>
      </c>
      <c r="P382" s="3" t="s">
        <v>3565</v>
      </c>
      <c r="Q382" s="44" t="s">
        <v>3566</v>
      </c>
      <c r="R382" s="3" t="s">
        <v>3552</v>
      </c>
      <c r="S382" s="3" t="s">
        <v>3552</v>
      </c>
      <c r="T382" s="3" t="s">
        <v>3554</v>
      </c>
      <c r="U382" s="3" t="s">
        <v>3576</v>
      </c>
      <c r="V382" s="3"/>
      <c r="W382" s="33" t="s">
        <v>3567</v>
      </c>
    </row>
    <row r="383" spans="1:23" ht="57">
      <c r="A383" s="19">
        <v>5</v>
      </c>
      <c r="B383" s="776">
        <v>8.1</v>
      </c>
      <c r="C383" s="3"/>
      <c r="D383" s="3" t="s">
        <v>3568</v>
      </c>
      <c r="E383" s="7">
        <v>0.3958333333333333</v>
      </c>
      <c r="F383" s="7">
        <v>0.6979166666666666</v>
      </c>
      <c r="G383" s="2">
        <v>7.25</v>
      </c>
      <c r="H383" s="2">
        <v>5.25</v>
      </c>
      <c r="I383" s="85">
        <v>31</v>
      </c>
      <c r="J383" s="79">
        <f>SUM(J382)+I383</f>
        <v>336</v>
      </c>
      <c r="K383" s="367">
        <f>SUM(J383/A383)</f>
        <v>67.2</v>
      </c>
      <c r="L383" s="775">
        <f>SUM(I383/H383)</f>
        <v>5.904761904761905</v>
      </c>
      <c r="M383" s="335" t="s">
        <v>3569</v>
      </c>
      <c r="N383" s="3" t="s">
        <v>3578</v>
      </c>
      <c r="O383" s="61" t="s">
        <v>3571</v>
      </c>
      <c r="P383" s="3" t="s">
        <v>3572</v>
      </c>
      <c r="Q383" s="44" t="s">
        <v>3573</v>
      </c>
      <c r="R383" s="3" t="s">
        <v>3574</v>
      </c>
      <c r="S383" s="68" t="s">
        <v>3575</v>
      </c>
      <c r="T383" s="5" t="s">
        <v>3191</v>
      </c>
      <c r="U383" s="3"/>
      <c r="V383" s="3"/>
      <c r="W383" s="33" t="s">
        <v>3577</v>
      </c>
    </row>
    <row r="384" spans="1:23" ht="33.75">
      <c r="A384" s="19">
        <v>6</v>
      </c>
      <c r="B384" s="776">
        <v>9.1</v>
      </c>
      <c r="C384" s="3"/>
      <c r="D384" s="3" t="s">
        <v>3583</v>
      </c>
      <c r="E384" s="7">
        <v>0.23958333333333334</v>
      </c>
      <c r="F384" s="7">
        <v>0.6979166666666666</v>
      </c>
      <c r="G384" s="2">
        <v>11</v>
      </c>
      <c r="H384" s="423">
        <v>9</v>
      </c>
      <c r="I384" s="85">
        <v>35</v>
      </c>
      <c r="J384" s="79">
        <f>SUM(J383)+I384</f>
        <v>371</v>
      </c>
      <c r="K384" s="367">
        <f>SUM(J384/A384)</f>
        <v>61.833333333333336</v>
      </c>
      <c r="L384" s="775">
        <f>SUM(I384/H384)</f>
        <v>3.888888888888889</v>
      </c>
      <c r="M384" s="335" t="s">
        <v>3584</v>
      </c>
      <c r="N384" s="3" t="s">
        <v>3585</v>
      </c>
      <c r="O384" s="61" t="s">
        <v>3586</v>
      </c>
      <c r="P384" s="3" t="s">
        <v>3596</v>
      </c>
      <c r="Q384" s="44" t="s">
        <v>3597</v>
      </c>
      <c r="R384" s="3" t="s">
        <v>3589</v>
      </c>
      <c r="S384" s="68" t="s">
        <v>3590</v>
      </c>
      <c r="T384" s="3" t="s">
        <v>3645</v>
      </c>
      <c r="U384" s="3"/>
      <c r="V384" s="3" t="s">
        <v>3591</v>
      </c>
      <c r="W384" s="33" t="s">
        <v>3592</v>
      </c>
    </row>
    <row r="385" spans="1:23" ht="33.75">
      <c r="A385" s="19">
        <v>7</v>
      </c>
      <c r="B385" s="776">
        <v>10.1</v>
      </c>
      <c r="C385" s="3"/>
      <c r="D385" s="3" t="s">
        <v>3593</v>
      </c>
      <c r="E385" s="7">
        <v>0.25</v>
      </c>
      <c r="F385" s="7">
        <v>0.6979166666666666</v>
      </c>
      <c r="G385" s="2">
        <v>10.75</v>
      </c>
      <c r="H385" s="2">
        <v>8</v>
      </c>
      <c r="I385" s="85">
        <v>30</v>
      </c>
      <c r="J385" s="79">
        <f>SUM(J384)+I385</f>
        <v>401</v>
      </c>
      <c r="K385" s="367">
        <f>SUM(J385/A385)</f>
        <v>57.285714285714285</v>
      </c>
      <c r="L385" s="775">
        <f>SUM(I385/H385)</f>
        <v>3.75</v>
      </c>
      <c r="M385" s="335" t="s">
        <v>3594</v>
      </c>
      <c r="N385" s="3" t="s">
        <v>3595</v>
      </c>
      <c r="O385" s="61" t="s">
        <v>3204</v>
      </c>
      <c r="P385" s="3" t="s">
        <v>3596</v>
      </c>
      <c r="Q385" s="44" t="s">
        <v>3598</v>
      </c>
      <c r="R385" s="3" t="s">
        <v>3599</v>
      </c>
      <c r="S385" s="68" t="s">
        <v>3590</v>
      </c>
      <c r="T385" s="3" t="s">
        <v>3601</v>
      </c>
      <c r="U385" s="3"/>
      <c r="V385" s="3" t="s">
        <v>3603</v>
      </c>
      <c r="W385" s="33" t="s">
        <v>3602</v>
      </c>
    </row>
    <row r="386" spans="1:23" ht="68.25">
      <c r="A386" s="19">
        <v>8</v>
      </c>
      <c r="B386" s="776">
        <v>11.1</v>
      </c>
      <c r="C386" s="3"/>
      <c r="D386" s="3" t="s">
        <v>3609</v>
      </c>
      <c r="E386" s="7">
        <v>0.30208333333333337</v>
      </c>
      <c r="F386" s="7">
        <v>0.5416666666666666</v>
      </c>
      <c r="G386" s="2">
        <v>5.75</v>
      </c>
      <c r="H386" s="2">
        <v>4.5</v>
      </c>
      <c r="I386" s="85">
        <v>22</v>
      </c>
      <c r="J386" s="79">
        <f>SUM(J385)+I386</f>
        <v>423</v>
      </c>
      <c r="K386" s="367">
        <f>SUM(J386/A386)</f>
        <v>52.875</v>
      </c>
      <c r="L386" s="775">
        <f>SUM(I386/H386)</f>
        <v>4.888888888888889</v>
      </c>
      <c r="M386" s="335" t="s">
        <v>3637</v>
      </c>
      <c r="N386" s="3" t="s">
        <v>3595</v>
      </c>
      <c r="O386" s="61" t="s">
        <v>3611</v>
      </c>
      <c r="P386" s="3" t="s">
        <v>3613</v>
      </c>
      <c r="Q386" s="44" t="s">
        <v>3598</v>
      </c>
      <c r="R386" s="3" t="s">
        <v>3599</v>
      </c>
      <c r="S386" s="68" t="s">
        <v>3575</v>
      </c>
      <c r="T386" s="3" t="s">
        <v>3554</v>
      </c>
      <c r="U386" s="3"/>
      <c r="V386" s="3" t="s">
        <v>3614</v>
      </c>
      <c r="W386" s="33" t="s">
        <v>3615</v>
      </c>
    </row>
    <row r="387" spans="1:23" ht="68.25">
      <c r="A387" s="19">
        <v>9</v>
      </c>
      <c r="B387" s="776">
        <v>12.1</v>
      </c>
      <c r="C387" s="3" t="s">
        <v>3617</v>
      </c>
      <c r="D387" s="3" t="s">
        <v>3618</v>
      </c>
      <c r="E387" s="7"/>
      <c r="F387" s="7"/>
      <c r="G387" s="2"/>
      <c r="H387" s="2"/>
      <c r="I387" s="85">
        <v>19</v>
      </c>
      <c r="J387" s="79">
        <f>SUM(J386)+I387</f>
        <v>442</v>
      </c>
      <c r="K387" s="367">
        <f>SUM(J387/A387)</f>
        <v>49.111111111111114</v>
      </c>
      <c r="L387" s="846"/>
      <c r="M387" s="335"/>
      <c r="N387" s="3" t="s">
        <v>3620</v>
      </c>
      <c r="O387" s="61" t="s">
        <v>3611</v>
      </c>
      <c r="P387" s="3" t="s">
        <v>3622</v>
      </c>
      <c r="Q387" s="44" t="s">
        <v>3623</v>
      </c>
      <c r="R387" s="3" t="s">
        <v>3624</v>
      </c>
      <c r="S387" s="68" t="s">
        <v>3625</v>
      </c>
      <c r="T387" s="3" t="s">
        <v>3554</v>
      </c>
      <c r="U387" s="3"/>
      <c r="V387" s="3" t="s">
        <v>3626</v>
      </c>
      <c r="W387" s="33" t="s">
        <v>3629</v>
      </c>
    </row>
    <row r="388" spans="1:23" ht="33.75">
      <c r="A388" s="19">
        <v>10</v>
      </c>
      <c r="B388" s="776">
        <v>13.1</v>
      </c>
      <c r="C388" s="3" t="s">
        <v>3630</v>
      </c>
      <c r="D388" s="3" t="s">
        <v>3636</v>
      </c>
      <c r="E388" s="7">
        <v>0.35416666666666663</v>
      </c>
      <c r="F388" s="7">
        <v>0.7083333333333334</v>
      </c>
      <c r="G388" s="2">
        <v>8.5</v>
      </c>
      <c r="H388" s="2">
        <v>5.5</v>
      </c>
      <c r="I388" s="85">
        <v>34</v>
      </c>
      <c r="J388" s="79">
        <f>SUM(J387)+I388</f>
        <v>476</v>
      </c>
      <c r="K388" s="367">
        <f>SUM(J388/A388)</f>
        <v>47.6</v>
      </c>
      <c r="L388" s="846" t="s">
        <v>3643</v>
      </c>
      <c r="M388" s="335" t="s">
        <v>3638</v>
      </c>
      <c r="N388" s="3" t="s">
        <v>3640</v>
      </c>
      <c r="O388" s="61" t="s">
        <v>3641</v>
      </c>
      <c r="P388" s="3" t="s">
        <v>3642</v>
      </c>
      <c r="Q388" s="44" t="s">
        <v>3644</v>
      </c>
      <c r="R388" s="3" t="s">
        <v>3624</v>
      </c>
      <c r="S388" s="68" t="s">
        <v>3575</v>
      </c>
      <c r="T388" s="3" t="s">
        <v>3645</v>
      </c>
      <c r="U388" s="3" t="s">
        <v>3648</v>
      </c>
      <c r="V388" s="3"/>
      <c r="W388" s="33" t="s">
        <v>3647</v>
      </c>
    </row>
    <row r="389" spans="1:23" ht="57">
      <c r="A389" s="19">
        <v>11</v>
      </c>
      <c r="B389" s="776">
        <v>14.1</v>
      </c>
      <c r="C389" s="3"/>
      <c r="D389" s="3" t="s">
        <v>3649</v>
      </c>
      <c r="E389" s="7">
        <v>0.3229166666666667</v>
      </c>
      <c r="F389" s="7">
        <v>0.6875</v>
      </c>
      <c r="G389" s="2">
        <v>8.75</v>
      </c>
      <c r="H389" s="2">
        <v>7</v>
      </c>
      <c r="I389" s="85">
        <v>39</v>
      </c>
      <c r="J389" s="79">
        <f>SUM(J388)+I389</f>
        <v>515</v>
      </c>
      <c r="K389" s="367">
        <f>SUM(J389/A389)</f>
        <v>46.81818181818182</v>
      </c>
      <c r="L389" s="846" t="s">
        <v>3650</v>
      </c>
      <c r="M389" s="335" t="s">
        <v>3651</v>
      </c>
      <c r="N389" s="3" t="s">
        <v>3652</v>
      </c>
      <c r="O389" s="61" t="s">
        <v>3204</v>
      </c>
      <c r="P389" s="3" t="s">
        <v>3653</v>
      </c>
      <c r="Q389" s="44"/>
      <c r="R389" s="3" t="s">
        <v>3654</v>
      </c>
      <c r="S389" s="68" t="s">
        <v>3655</v>
      </c>
      <c r="T389" s="3" t="s">
        <v>3645</v>
      </c>
      <c r="U389" s="3"/>
      <c r="V389" s="3" t="s">
        <v>3656</v>
      </c>
      <c r="W389" s="33" t="s">
        <v>3658</v>
      </c>
    </row>
    <row r="390" spans="1:23" ht="45.75">
      <c r="A390" s="19">
        <v>12</v>
      </c>
      <c r="B390" s="776">
        <v>15.1</v>
      </c>
      <c r="C390" s="3"/>
      <c r="D390" s="3" t="s">
        <v>3659</v>
      </c>
      <c r="E390" s="7">
        <v>0.3229166666666667</v>
      </c>
      <c r="F390" s="7">
        <v>0.625</v>
      </c>
      <c r="G390" s="2">
        <v>7.25</v>
      </c>
      <c r="H390" s="2">
        <v>5.75</v>
      </c>
      <c r="I390" s="85">
        <v>34</v>
      </c>
      <c r="J390" s="79">
        <f>SUM(J389)+I390</f>
        <v>549</v>
      </c>
      <c r="K390" s="367">
        <f>SUM(J390/A390)</f>
        <v>45.75</v>
      </c>
      <c r="L390" s="846" t="s">
        <v>3660</v>
      </c>
      <c r="M390" s="335" t="s">
        <v>3669</v>
      </c>
      <c r="N390" s="3" t="s">
        <v>3663</v>
      </c>
      <c r="O390" s="61" t="s">
        <v>3204</v>
      </c>
      <c r="P390" s="3" t="s">
        <v>3664</v>
      </c>
      <c r="Q390" s="44"/>
      <c r="R390" s="3" t="s">
        <v>3665</v>
      </c>
      <c r="S390" s="68" t="s">
        <v>3666</v>
      </c>
      <c r="T390" s="3" t="s">
        <v>3645</v>
      </c>
      <c r="U390" s="3" t="s">
        <v>3667</v>
      </c>
      <c r="V390" s="3"/>
      <c r="W390" s="33" t="s">
        <v>3668</v>
      </c>
    </row>
    <row r="391" spans="1:23" ht="68.25">
      <c r="A391" s="19">
        <v>13</v>
      </c>
      <c r="B391" s="776">
        <v>16.1</v>
      </c>
      <c r="C391" s="3"/>
      <c r="D391" s="3" t="s">
        <v>3671</v>
      </c>
      <c r="E391" s="7">
        <v>0.3125</v>
      </c>
      <c r="F391" s="7">
        <v>0.6875</v>
      </c>
      <c r="G391" s="2">
        <v>9</v>
      </c>
      <c r="H391" s="2">
        <v>6.75</v>
      </c>
      <c r="I391" s="85">
        <v>21</v>
      </c>
      <c r="J391" s="79">
        <f>SUM(J390)+I391</f>
        <v>570</v>
      </c>
      <c r="K391" s="367">
        <f>SUM(J391/A391)</f>
        <v>43.84615384615385</v>
      </c>
      <c r="L391" s="775">
        <f>SUM(I391/H391)</f>
        <v>3.111111111111111</v>
      </c>
      <c r="M391" s="335" t="s">
        <v>3670</v>
      </c>
      <c r="N391" s="3" t="s">
        <v>3672</v>
      </c>
      <c r="O391" s="61" t="s">
        <v>3204</v>
      </c>
      <c r="P391" s="3" t="s">
        <v>3673</v>
      </c>
      <c r="Q391" s="44" t="s">
        <v>3674</v>
      </c>
      <c r="R391" s="3" t="s">
        <v>3665</v>
      </c>
      <c r="S391" s="68" t="s">
        <v>3666</v>
      </c>
      <c r="T391" s="3" t="s">
        <v>24</v>
      </c>
      <c r="U391" s="3" t="s">
        <v>3681</v>
      </c>
      <c r="V391" s="3"/>
      <c r="W391" s="33" t="s">
        <v>3682</v>
      </c>
    </row>
    <row r="392" spans="1:23" ht="45.75">
      <c r="A392" s="19">
        <v>14</v>
      </c>
      <c r="B392" s="776">
        <v>17.1</v>
      </c>
      <c r="C392" s="3"/>
      <c r="D392" s="3" t="s">
        <v>3683</v>
      </c>
      <c r="E392" s="7">
        <v>0.3333333333333333</v>
      </c>
      <c r="F392" s="7">
        <v>0.6875</v>
      </c>
      <c r="G392" s="2">
        <v>8.5</v>
      </c>
      <c r="H392" s="2">
        <v>6.25</v>
      </c>
      <c r="I392" s="85">
        <v>18</v>
      </c>
      <c r="J392" s="79">
        <f>SUM(J391)+I392</f>
        <v>588</v>
      </c>
      <c r="K392" s="367">
        <f>SUM(J392/A392)</f>
        <v>42</v>
      </c>
      <c r="L392" s="775">
        <f>SUM(I392/H392)</f>
        <v>2.88</v>
      </c>
      <c r="M392" s="335" t="s">
        <v>3684</v>
      </c>
      <c r="N392" s="3" t="s">
        <v>3685</v>
      </c>
      <c r="O392" s="61" t="s">
        <v>3204</v>
      </c>
      <c r="P392" s="3" t="s">
        <v>3686</v>
      </c>
      <c r="Q392" s="44" t="s">
        <v>3674</v>
      </c>
      <c r="R392" s="3" t="s">
        <v>3665</v>
      </c>
      <c r="S392" s="68" t="s">
        <v>3666</v>
      </c>
      <c r="T392" s="3" t="s">
        <v>24</v>
      </c>
      <c r="U392" s="3" t="s">
        <v>3687</v>
      </c>
      <c r="V392" s="3"/>
      <c r="W392" s="33" t="s">
        <v>3688</v>
      </c>
    </row>
    <row r="393" spans="1:23" ht="33.75">
      <c r="A393" s="19">
        <v>15</v>
      </c>
      <c r="B393" s="776">
        <v>18.1</v>
      </c>
      <c r="C393" s="3"/>
      <c r="D393" s="3" t="s">
        <v>3680</v>
      </c>
      <c r="E393" s="7">
        <v>0.35416666666666663</v>
      </c>
      <c r="F393" s="7">
        <v>0.6770833333333333</v>
      </c>
      <c r="G393" s="2">
        <v>7.75</v>
      </c>
      <c r="H393" s="2">
        <v>5.5</v>
      </c>
      <c r="I393" s="85">
        <v>16</v>
      </c>
      <c r="J393" s="79">
        <f>SUM(J392)+I393</f>
        <v>604</v>
      </c>
      <c r="K393" s="367">
        <f>SUM(J393/A393)</f>
        <v>40.266666666666666</v>
      </c>
      <c r="L393" s="846" t="s">
        <v>3690</v>
      </c>
      <c r="M393" s="335" t="s">
        <v>3689</v>
      </c>
      <c r="N393" s="3" t="s">
        <v>3691</v>
      </c>
      <c r="O393" s="61" t="s">
        <v>3692</v>
      </c>
      <c r="P393" s="3" t="s">
        <v>3693</v>
      </c>
      <c r="Q393" s="44" t="s">
        <v>3674</v>
      </c>
      <c r="R393" s="3" t="s">
        <v>3694</v>
      </c>
      <c r="S393" s="68" t="s">
        <v>3695</v>
      </c>
      <c r="T393" s="3" t="s">
        <v>3645</v>
      </c>
      <c r="U393" s="3" t="s">
        <v>3696</v>
      </c>
      <c r="V393" s="3"/>
      <c r="W393" s="33" t="s">
        <v>3703</v>
      </c>
    </row>
    <row r="394" spans="1:23" ht="159.75">
      <c r="A394" s="19">
        <v>16</v>
      </c>
      <c r="B394" s="776">
        <v>19.1</v>
      </c>
      <c r="C394" s="3"/>
      <c r="D394" s="3" t="s">
        <v>3698</v>
      </c>
      <c r="E394" s="7">
        <v>0.30208333333333337</v>
      </c>
      <c r="F394" s="7">
        <v>0.6875</v>
      </c>
      <c r="G394" s="2">
        <v>9.25</v>
      </c>
      <c r="H394" s="2">
        <v>6.5</v>
      </c>
      <c r="I394" s="85">
        <v>44</v>
      </c>
      <c r="J394" s="79">
        <f>SUM(J393)+I394</f>
        <v>648</v>
      </c>
      <c r="K394" s="367">
        <f>SUM(J394/A394)</f>
        <v>40.5</v>
      </c>
      <c r="L394" s="846" t="s">
        <v>3699</v>
      </c>
      <c r="M394" s="335" t="s">
        <v>3700</v>
      </c>
      <c r="N394" s="3" t="s">
        <v>3701</v>
      </c>
      <c r="O394" s="61" t="s">
        <v>3204</v>
      </c>
      <c r="P394" s="3" t="s">
        <v>3702</v>
      </c>
      <c r="Q394" s="44" t="s">
        <v>3674</v>
      </c>
      <c r="R394" s="68" t="s">
        <v>3666</v>
      </c>
      <c r="S394" s="68" t="s">
        <v>3666</v>
      </c>
      <c r="T394" s="3" t="s">
        <v>3645</v>
      </c>
      <c r="U394" s="3"/>
      <c r="V394" s="3"/>
      <c r="W394" s="33" t="s">
        <v>3705</v>
      </c>
    </row>
    <row r="395" spans="1:23" ht="45.75">
      <c r="A395" s="19">
        <v>17</v>
      </c>
      <c r="B395" s="776">
        <v>20.1</v>
      </c>
      <c r="C395" s="3"/>
      <c r="D395" s="3" t="s">
        <v>3706</v>
      </c>
      <c r="E395" s="7">
        <v>0.34375</v>
      </c>
      <c r="F395" s="7">
        <v>0.625</v>
      </c>
      <c r="G395" s="2">
        <v>6.75</v>
      </c>
      <c r="H395" s="2">
        <v>6.25</v>
      </c>
      <c r="I395" s="85">
        <v>39</v>
      </c>
      <c r="J395" s="79">
        <f>SUM(J394)+I395</f>
        <v>687</v>
      </c>
      <c r="K395" s="367">
        <f>SUM(J395/A395)</f>
        <v>40.411764705882355</v>
      </c>
      <c r="L395" s="846" t="s">
        <v>3707</v>
      </c>
      <c r="M395" s="335" t="s">
        <v>3708</v>
      </c>
      <c r="N395" s="3" t="s">
        <v>3709</v>
      </c>
      <c r="O395" s="61" t="s">
        <v>3710</v>
      </c>
      <c r="P395" s="3" t="s">
        <v>3715</v>
      </c>
      <c r="Q395" s="44" t="s">
        <v>3674</v>
      </c>
      <c r="R395" s="68" t="s">
        <v>3712</v>
      </c>
      <c r="S395" s="68" t="s">
        <v>3712</v>
      </c>
      <c r="T395" s="3" t="s">
        <v>3713</v>
      </c>
      <c r="U395" s="3"/>
      <c r="V395" s="3"/>
      <c r="W395" s="33" t="s">
        <v>3714</v>
      </c>
    </row>
    <row r="396" spans="1:23" ht="57">
      <c r="A396" s="19">
        <v>18</v>
      </c>
      <c r="B396" s="776">
        <v>21.1</v>
      </c>
      <c r="C396" s="3" t="s">
        <v>3716</v>
      </c>
      <c r="D396" s="3"/>
      <c r="E396" s="7"/>
      <c r="F396" s="7"/>
      <c r="G396" s="2"/>
      <c r="H396" s="2"/>
      <c r="I396" s="85"/>
      <c r="J396" s="79">
        <f>SUM(J395)+I396</f>
        <v>687</v>
      </c>
      <c r="K396" s="367">
        <f>SUM(J396/A396)</f>
        <v>38.166666666666664</v>
      </c>
      <c r="L396" s="846"/>
      <c r="M396" s="335"/>
      <c r="N396" s="3"/>
      <c r="O396" s="61"/>
      <c r="P396" s="3"/>
      <c r="Q396" s="44"/>
      <c r="R396" s="3"/>
      <c r="S396" s="68"/>
      <c r="T396" s="3"/>
      <c r="U396" s="3"/>
      <c r="V396" s="3"/>
      <c r="W396" s="33" t="s">
        <v>3717</v>
      </c>
    </row>
    <row r="397" spans="1:23" ht="57">
      <c r="A397" s="19">
        <v>19</v>
      </c>
      <c r="B397" s="776">
        <v>22.1</v>
      </c>
      <c r="C397" s="3"/>
      <c r="D397" s="3" t="s">
        <v>3718</v>
      </c>
      <c r="E397" s="7">
        <v>0.2916666666666667</v>
      </c>
      <c r="F397" s="7">
        <v>0.6458333333333334</v>
      </c>
      <c r="G397" s="2">
        <v>8.5</v>
      </c>
      <c r="H397" s="2">
        <v>7</v>
      </c>
      <c r="I397" s="85">
        <v>30</v>
      </c>
      <c r="J397" s="79">
        <f>SUM(J396)+I397</f>
        <v>717</v>
      </c>
      <c r="K397" s="367">
        <f>SUM(J397/A397)</f>
        <v>37.73684210526316</v>
      </c>
      <c r="L397" s="775">
        <f>SUM(I397/H397)</f>
        <v>4.285714285714286</v>
      </c>
      <c r="M397" s="335" t="s">
        <v>3719</v>
      </c>
      <c r="N397" s="3" t="s">
        <v>3720</v>
      </c>
      <c r="O397" s="61" t="s">
        <v>3721</v>
      </c>
      <c r="P397" s="3" t="s">
        <v>3722</v>
      </c>
      <c r="Q397" s="44" t="s">
        <v>3724</v>
      </c>
      <c r="R397" s="3" t="s">
        <v>3725</v>
      </c>
      <c r="S397" s="68" t="s">
        <v>3712</v>
      </c>
      <c r="T397" s="3" t="s">
        <v>3760</v>
      </c>
      <c r="U397" s="3"/>
      <c r="V397" s="3" t="s">
        <v>3727</v>
      </c>
      <c r="W397" s="33" t="s">
        <v>3729</v>
      </c>
    </row>
    <row r="398" spans="1:23" ht="22.5">
      <c r="A398" s="19">
        <v>20</v>
      </c>
      <c r="B398" s="776">
        <v>23.1</v>
      </c>
      <c r="C398" s="3"/>
      <c r="D398" s="3" t="s">
        <v>3737</v>
      </c>
      <c r="E398" s="421">
        <v>0.22916666666666669</v>
      </c>
      <c r="F398" s="7">
        <v>0.65625</v>
      </c>
      <c r="G398" s="2">
        <v>10.25</v>
      </c>
      <c r="H398" s="2">
        <v>8.25</v>
      </c>
      <c r="I398" s="85">
        <v>37</v>
      </c>
      <c r="J398" s="79">
        <f>SUM(J397)+I398</f>
        <v>754</v>
      </c>
      <c r="K398" s="367">
        <f>SUM(J398/A398)</f>
        <v>37.7</v>
      </c>
      <c r="L398" s="775">
        <f>SUM(I398/H398)</f>
        <v>4.484848484848484</v>
      </c>
      <c r="M398" s="335" t="s">
        <v>3738</v>
      </c>
      <c r="N398" s="3" t="s">
        <v>3739</v>
      </c>
      <c r="O398" s="61" t="s">
        <v>3721</v>
      </c>
      <c r="P398" s="3" t="s">
        <v>3740</v>
      </c>
      <c r="Q398" s="44" t="s">
        <v>3741</v>
      </c>
      <c r="R398" s="3" t="s">
        <v>3742</v>
      </c>
      <c r="S398" s="68" t="s">
        <v>3743</v>
      </c>
      <c r="T398" s="3" t="s">
        <v>3218</v>
      </c>
      <c r="U398" s="3"/>
      <c r="V398" s="3" t="s">
        <v>3744</v>
      </c>
      <c r="W398" s="33" t="s">
        <v>3745</v>
      </c>
    </row>
    <row r="399" spans="1:23" ht="57">
      <c r="A399" s="19">
        <v>21</v>
      </c>
      <c r="B399" s="776">
        <v>24.1</v>
      </c>
      <c r="C399" s="3"/>
      <c r="D399" s="3" t="s">
        <v>3748</v>
      </c>
      <c r="E399" s="7">
        <v>0.23958333333333334</v>
      </c>
      <c r="F399" s="421">
        <v>0.71875</v>
      </c>
      <c r="G399" s="423">
        <v>11.5</v>
      </c>
      <c r="H399" s="2">
        <v>8.5</v>
      </c>
      <c r="I399" s="85">
        <v>40</v>
      </c>
      <c r="J399" s="79">
        <f>SUM(J398)+I399</f>
        <v>794</v>
      </c>
      <c r="K399" s="367">
        <f>SUM(J399/A399)</f>
        <v>37.80952380952381</v>
      </c>
      <c r="L399" s="775">
        <f>SUM(I399/H399)</f>
        <v>4.705882352941177</v>
      </c>
      <c r="M399" s="335" t="s">
        <v>3749</v>
      </c>
      <c r="N399" s="3" t="s">
        <v>3751</v>
      </c>
      <c r="O399" s="61" t="s">
        <v>3721</v>
      </c>
      <c r="P399" s="3" t="s">
        <v>3752</v>
      </c>
      <c r="Q399" s="44" t="s">
        <v>3753</v>
      </c>
      <c r="R399" s="3" t="s">
        <v>3754</v>
      </c>
      <c r="S399" s="68" t="s">
        <v>3712</v>
      </c>
      <c r="T399" s="3" t="s">
        <v>3758</v>
      </c>
      <c r="U399" s="3" t="s">
        <v>3756</v>
      </c>
      <c r="V399" s="3"/>
      <c r="W399" s="33" t="s">
        <v>3766</v>
      </c>
    </row>
    <row r="400" spans="1:23" ht="91.5">
      <c r="A400" s="19">
        <v>22</v>
      </c>
      <c r="B400" s="776">
        <v>25.1</v>
      </c>
      <c r="C400" s="3"/>
      <c r="D400" s="3" t="s">
        <v>3761</v>
      </c>
      <c r="E400" s="7">
        <v>0.30208333333333337</v>
      </c>
      <c r="F400" s="7">
        <v>0.4375</v>
      </c>
      <c r="G400" s="2">
        <v>3.25</v>
      </c>
      <c r="H400" s="2">
        <v>2.75</v>
      </c>
      <c r="I400" s="85">
        <v>14</v>
      </c>
      <c r="J400" s="79">
        <f>SUM(J399)+I400</f>
        <v>808</v>
      </c>
      <c r="K400" s="367">
        <f>SUM(J400/A400)</f>
        <v>36.72727272727273</v>
      </c>
      <c r="L400" s="775">
        <f>SUM(I400/H400)</f>
        <v>5.090909090909091</v>
      </c>
      <c r="M400" s="335" t="s">
        <v>3778</v>
      </c>
      <c r="N400" s="3" t="s">
        <v>3762</v>
      </c>
      <c r="O400" s="61" t="s">
        <v>3721</v>
      </c>
      <c r="P400" s="3" t="s">
        <v>3763</v>
      </c>
      <c r="Q400" s="44" t="s">
        <v>3753</v>
      </c>
      <c r="R400" s="3" t="s">
        <v>3754</v>
      </c>
      <c r="S400" s="68" t="s">
        <v>3712</v>
      </c>
      <c r="T400" s="3" t="s">
        <v>3764</v>
      </c>
      <c r="U400" s="3"/>
      <c r="V400" s="3"/>
      <c r="W400" s="33" t="s">
        <v>3765</v>
      </c>
    </row>
    <row r="401" spans="1:23" ht="57">
      <c r="A401" s="19">
        <v>23</v>
      </c>
      <c r="B401" s="776">
        <v>26.1</v>
      </c>
      <c r="C401" s="3" t="s">
        <v>3779</v>
      </c>
      <c r="D401" s="3"/>
      <c r="E401" s="7"/>
      <c r="F401" s="7"/>
      <c r="G401" s="2"/>
      <c r="H401" s="2"/>
      <c r="I401" s="85"/>
      <c r="J401" s="79">
        <f>SUM(J400)+I401</f>
        <v>808</v>
      </c>
      <c r="K401" s="367">
        <f>SUM(J401/A401)</f>
        <v>35.130434782608695</v>
      </c>
      <c r="L401" s="775"/>
      <c r="M401" s="335"/>
      <c r="N401" s="3"/>
      <c r="O401" s="61"/>
      <c r="P401" s="3"/>
      <c r="Q401" s="44"/>
      <c r="R401" s="3"/>
      <c r="S401" s="68"/>
      <c r="T401" s="3"/>
      <c r="U401" s="3"/>
      <c r="V401" s="3"/>
      <c r="W401" s="33" t="s">
        <v>3797</v>
      </c>
    </row>
    <row r="402" spans="1:23" ht="90.75">
      <c r="A402" s="19">
        <v>24</v>
      </c>
      <c r="B402" s="776">
        <v>27.1</v>
      </c>
      <c r="C402" s="3"/>
      <c r="D402" s="3" t="s">
        <v>3787</v>
      </c>
      <c r="E402" s="7">
        <v>0.53125</v>
      </c>
      <c r="F402" s="421">
        <v>0.7395833333333334</v>
      </c>
      <c r="G402" s="2">
        <v>5</v>
      </c>
      <c r="H402" s="2">
        <v>4.5</v>
      </c>
      <c r="I402" s="85">
        <v>80</v>
      </c>
      <c r="J402" s="79">
        <f>SUM(J401)+I402</f>
        <v>888</v>
      </c>
      <c r="K402" s="367">
        <f>SUM(J402/A402)</f>
        <v>37</v>
      </c>
      <c r="L402" s="775">
        <f>SUM(I402/H402)</f>
        <v>17.77777777777778</v>
      </c>
      <c r="M402" s="809" t="s">
        <v>3788</v>
      </c>
      <c r="N402" s="3" t="s">
        <v>3789</v>
      </c>
      <c r="O402" s="61" t="s">
        <v>3790</v>
      </c>
      <c r="P402" s="3" t="s">
        <v>3791</v>
      </c>
      <c r="Q402" s="44" t="s">
        <v>3792</v>
      </c>
      <c r="R402" s="3" t="s">
        <v>3793</v>
      </c>
      <c r="S402" s="68" t="s">
        <v>3794</v>
      </c>
      <c r="T402" s="3" t="s">
        <v>3795</v>
      </c>
      <c r="U402" s="3" t="s">
        <v>3799</v>
      </c>
      <c r="V402" s="3"/>
      <c r="W402" s="33" t="s">
        <v>3798</v>
      </c>
    </row>
    <row r="403" spans="1:23" ht="22.5">
      <c r="A403" s="36">
        <v>25</v>
      </c>
      <c r="B403" s="802">
        <v>28.1</v>
      </c>
      <c r="C403" s="28"/>
      <c r="D403" s="28" t="s">
        <v>3803</v>
      </c>
      <c r="E403" s="869">
        <v>0.23958333333333334</v>
      </c>
      <c r="F403" s="40">
        <v>0.59375</v>
      </c>
      <c r="G403" s="11">
        <v>8.5</v>
      </c>
      <c r="H403" s="11">
        <v>7</v>
      </c>
      <c r="I403" s="86">
        <v>121</v>
      </c>
      <c r="J403" s="80">
        <f>SUM(J402)+I403</f>
        <v>1009</v>
      </c>
      <c r="K403" s="374">
        <f>SUM(J403/A403)</f>
        <v>40.36</v>
      </c>
      <c r="L403" s="775">
        <f>SUM(I403/H403)</f>
        <v>17.285714285714285</v>
      </c>
      <c r="M403" s="803" t="s">
        <v>3813</v>
      </c>
      <c r="N403" s="28" t="s">
        <v>3804</v>
      </c>
      <c r="O403" s="375" t="s">
        <v>3805</v>
      </c>
      <c r="P403" s="28" t="s">
        <v>3806</v>
      </c>
      <c r="Q403" s="49" t="s">
        <v>3807</v>
      </c>
      <c r="R403" s="28" t="s">
        <v>3793</v>
      </c>
      <c r="S403" s="28" t="s">
        <v>3793</v>
      </c>
      <c r="T403" s="28" t="s">
        <v>3809</v>
      </c>
      <c r="U403" s="28"/>
      <c r="V403" s="28"/>
      <c r="W403" s="34" t="s">
        <v>3810</v>
      </c>
    </row>
    <row r="404" spans="7:12" ht="13.5">
      <c r="G404" s="324">
        <f>SUM(G378:G403)</f>
        <v>167</v>
      </c>
      <c r="H404" s="325">
        <f>SUM(H379:H403)</f>
        <v>130.25</v>
      </c>
      <c r="I404" s="88"/>
      <c r="J404" s="88"/>
      <c r="K404" s="359"/>
      <c r="L404" s="775">
        <f>SUM(J403/H404)</f>
        <v>7.746641074856046</v>
      </c>
    </row>
    <row r="405" spans="7:12" ht="13.5">
      <c r="G405" s="52"/>
      <c r="H405" s="189">
        <f>SUM(H404/G404)</f>
        <v>0.7799401197604791</v>
      </c>
      <c r="I405" s="88"/>
      <c r="L405" s="38"/>
    </row>
    <row r="406" ht="13.5">
      <c r="I406"/>
    </row>
    <row r="407" spans="1:12" ht="13.5">
      <c r="A407" s="71">
        <f>SUM(A403+A375)</f>
        <v>282</v>
      </c>
      <c r="F407" s="71" t="s">
        <v>486</v>
      </c>
      <c r="G407" s="72">
        <f>SUM(G404+G375)</f>
        <v>2219</v>
      </c>
      <c r="H407" s="72">
        <f>SUM(H404+H375)</f>
        <v>1643</v>
      </c>
      <c r="I407" s="73"/>
      <c r="J407" s="71">
        <f>SUM(J403+J375)</f>
        <v>12085</v>
      </c>
      <c r="K407" s="373">
        <f>SUM(J407/A407)</f>
        <v>42.854609929078016</v>
      </c>
    </row>
    <row r="408" ht="13.5">
      <c r="I408"/>
    </row>
    <row r="409" spans="1:23" ht="13.5">
      <c r="A409" s="18" t="s">
        <v>3823</v>
      </c>
      <c r="B409" s="8"/>
      <c r="C409" s="8"/>
      <c r="D409" s="8"/>
      <c r="E409" s="8"/>
      <c r="F409" s="8"/>
      <c r="G409" s="8"/>
      <c r="H409" s="8"/>
      <c r="I409" s="89"/>
      <c r="J409" s="89"/>
      <c r="K409" s="360"/>
      <c r="L409" s="38"/>
      <c r="M409" s="8"/>
      <c r="N409" s="8"/>
      <c r="O409" s="8"/>
      <c r="P409" s="8"/>
      <c r="Q409" s="8"/>
      <c r="R409" s="8"/>
      <c r="S409" s="8"/>
      <c r="T409" s="8"/>
      <c r="U409" s="8"/>
      <c r="V409" s="8"/>
      <c r="W409" s="41"/>
    </row>
    <row r="410" spans="1:23" ht="33.75">
      <c r="A410" s="327" t="s">
        <v>126</v>
      </c>
      <c r="B410" s="328" t="s">
        <v>127</v>
      </c>
      <c r="C410" s="328" t="s">
        <v>128</v>
      </c>
      <c r="D410" s="328" t="s">
        <v>129</v>
      </c>
      <c r="E410" s="328" t="s">
        <v>130</v>
      </c>
      <c r="F410" s="328" t="s">
        <v>131</v>
      </c>
      <c r="G410" s="328" t="s">
        <v>132</v>
      </c>
      <c r="H410" s="328" t="s">
        <v>133</v>
      </c>
      <c r="I410" s="329" t="s">
        <v>134</v>
      </c>
      <c r="J410" s="330" t="s">
        <v>135</v>
      </c>
      <c r="K410" s="865" t="s">
        <v>136</v>
      </c>
      <c r="L410" s="328" t="s">
        <v>293</v>
      </c>
      <c r="M410" s="866" t="s">
        <v>211</v>
      </c>
      <c r="N410" s="336" t="s">
        <v>137</v>
      </c>
      <c r="O410" s="328" t="s">
        <v>138</v>
      </c>
      <c r="P410" s="328" t="s">
        <v>139</v>
      </c>
      <c r="Q410" s="328" t="s">
        <v>140</v>
      </c>
      <c r="R410" s="328" t="s">
        <v>141</v>
      </c>
      <c r="S410" s="328" t="s">
        <v>142</v>
      </c>
      <c r="T410" s="331" t="s">
        <v>143</v>
      </c>
      <c r="U410" s="328" t="s">
        <v>144</v>
      </c>
      <c r="V410" s="328" t="s">
        <v>145</v>
      </c>
      <c r="W410" s="332" t="s">
        <v>146</v>
      </c>
    </row>
    <row r="411" spans="1:23" ht="57">
      <c r="A411" s="19">
        <v>1</v>
      </c>
      <c r="B411" s="776">
        <v>29.1</v>
      </c>
      <c r="C411" s="3" t="s">
        <v>3811</v>
      </c>
      <c r="D411" s="3" t="s">
        <v>3812</v>
      </c>
      <c r="E411" s="7">
        <v>0.375</v>
      </c>
      <c r="F411" s="7">
        <v>0.6979166666666666</v>
      </c>
      <c r="G411" s="2">
        <v>7.75</v>
      </c>
      <c r="H411" s="2">
        <v>5.5</v>
      </c>
      <c r="I411" s="85">
        <v>97</v>
      </c>
      <c r="J411" s="79">
        <f>SUM(J410)+I411</f>
        <v>97</v>
      </c>
      <c r="K411" s="367">
        <f>SUM(J411/A411)</f>
        <v>97</v>
      </c>
      <c r="L411" s="775">
        <f>SUM(I411/H411)</f>
        <v>17.636363636363637</v>
      </c>
      <c r="M411" s="335" t="s">
        <v>3814</v>
      </c>
      <c r="N411" s="3" t="s">
        <v>3815</v>
      </c>
      <c r="O411" s="61" t="s">
        <v>3816</v>
      </c>
      <c r="P411" s="3" t="s">
        <v>3817</v>
      </c>
      <c r="Q411" s="44" t="s">
        <v>3818</v>
      </c>
      <c r="R411" s="3" t="s">
        <v>3819</v>
      </c>
      <c r="S411" s="68" t="s">
        <v>3820</v>
      </c>
      <c r="T411" s="5" t="s">
        <v>3191</v>
      </c>
      <c r="U411" s="3" t="s">
        <v>3821</v>
      </c>
      <c r="V411" s="3"/>
      <c r="W411" s="33" t="s">
        <v>3822</v>
      </c>
    </row>
    <row r="412" spans="1:23" ht="22.5">
      <c r="A412" s="19">
        <v>2</v>
      </c>
      <c r="B412" s="776">
        <v>30.1</v>
      </c>
      <c r="C412" s="3"/>
      <c r="D412" s="3" t="s">
        <v>3831</v>
      </c>
      <c r="E412" s="7">
        <v>0.25</v>
      </c>
      <c r="F412" s="421">
        <v>0.7291666666666667</v>
      </c>
      <c r="G412" s="2">
        <v>11.5</v>
      </c>
      <c r="H412" s="2">
        <v>9</v>
      </c>
      <c r="I412" s="85">
        <v>168</v>
      </c>
      <c r="J412" s="79">
        <f>SUM(J411)+I412</f>
        <v>265</v>
      </c>
      <c r="K412" s="367">
        <f>SUM(J412/A412)</f>
        <v>132.5</v>
      </c>
      <c r="L412" s="775" t="s">
        <v>3833</v>
      </c>
      <c r="M412" s="335" t="s">
        <v>3832</v>
      </c>
      <c r="N412" s="3" t="s">
        <v>3815</v>
      </c>
      <c r="O412" s="61" t="s">
        <v>3845</v>
      </c>
      <c r="P412" s="3" t="s">
        <v>3817</v>
      </c>
      <c r="Q412" s="44" t="s">
        <v>3818</v>
      </c>
      <c r="R412" s="3" t="s">
        <v>3819</v>
      </c>
      <c r="S412" s="3" t="s">
        <v>3819</v>
      </c>
      <c r="T412" s="3" t="s">
        <v>3840</v>
      </c>
      <c r="U412" s="3"/>
      <c r="V412" s="3"/>
      <c r="W412" s="33" t="s">
        <v>3842</v>
      </c>
    </row>
    <row r="413" spans="1:23" ht="33.75">
      <c r="A413" s="19">
        <v>3</v>
      </c>
      <c r="B413" s="776">
        <v>31.1</v>
      </c>
      <c r="C413" s="3"/>
      <c r="D413" s="3" t="s">
        <v>3836</v>
      </c>
      <c r="E413" s="7">
        <v>0.25</v>
      </c>
      <c r="F413" s="7">
        <v>0.6770833333333333</v>
      </c>
      <c r="G413" s="2">
        <v>10.25</v>
      </c>
      <c r="H413" s="2">
        <v>7</v>
      </c>
      <c r="I413" s="85">
        <v>127</v>
      </c>
      <c r="J413" s="79">
        <f>SUM(J412)+I413</f>
        <v>392</v>
      </c>
      <c r="K413" s="367">
        <f>SUM(J413/A413)</f>
        <v>130.66666666666666</v>
      </c>
      <c r="L413" s="775">
        <v>17.8</v>
      </c>
      <c r="M413" s="335" t="s">
        <v>3837</v>
      </c>
      <c r="N413" s="3" t="s">
        <v>3815</v>
      </c>
      <c r="O413" s="61" t="s">
        <v>3846</v>
      </c>
      <c r="P413" s="3" t="s">
        <v>3817</v>
      </c>
      <c r="Q413" s="44" t="s">
        <v>3818</v>
      </c>
      <c r="R413" s="3" t="s">
        <v>3819</v>
      </c>
      <c r="S413" s="3" t="s">
        <v>3819</v>
      </c>
      <c r="T413" s="3" t="s">
        <v>3840</v>
      </c>
      <c r="U413" s="3"/>
      <c r="V413" s="3" t="s">
        <v>3841</v>
      </c>
      <c r="W413" s="33" t="s">
        <v>3844</v>
      </c>
    </row>
    <row r="414" spans="1:23" ht="22.5">
      <c r="A414" s="19">
        <v>4</v>
      </c>
      <c r="B414" s="776">
        <v>1.11</v>
      </c>
      <c r="C414" s="3"/>
      <c r="D414" s="3"/>
      <c r="E414" s="7">
        <v>0.25</v>
      </c>
      <c r="F414" s="7">
        <v>0.71875</v>
      </c>
      <c r="G414" s="2">
        <v>11.25</v>
      </c>
      <c r="H414" s="2">
        <v>8.25</v>
      </c>
      <c r="I414" s="85">
        <v>161</v>
      </c>
      <c r="J414" s="79">
        <f>SUM(J413)+I414</f>
        <v>553</v>
      </c>
      <c r="K414" s="367">
        <f>SUM(J414/A414)</f>
        <v>138.25</v>
      </c>
      <c r="L414" s="775">
        <v>19.4</v>
      </c>
      <c r="M414" s="335" t="s">
        <v>3857</v>
      </c>
      <c r="N414" s="3" t="s">
        <v>3859</v>
      </c>
      <c r="O414" s="61" t="s">
        <v>3860</v>
      </c>
      <c r="P414" s="3" t="s">
        <v>3817</v>
      </c>
      <c r="Q414" s="44" t="s">
        <v>3818</v>
      </c>
      <c r="R414" s="3" t="s">
        <v>3819</v>
      </c>
      <c r="S414" s="3" t="s">
        <v>3819</v>
      </c>
      <c r="T414" s="3" t="s">
        <v>3840</v>
      </c>
      <c r="U414" s="3" t="s">
        <v>3866</v>
      </c>
      <c r="V414" s="3" t="s">
        <v>3868</v>
      </c>
      <c r="W414" s="33" t="s">
        <v>3861</v>
      </c>
    </row>
    <row r="415" spans="1:23" ht="33.75">
      <c r="A415" s="19">
        <v>5</v>
      </c>
      <c r="B415" s="776">
        <v>2.11</v>
      </c>
      <c r="C415" s="3"/>
      <c r="D415" s="3" t="s">
        <v>3863</v>
      </c>
      <c r="E415" s="7">
        <v>0.25</v>
      </c>
      <c r="F415" s="421">
        <v>0.7291666666666667</v>
      </c>
      <c r="G415" s="2">
        <v>11.5</v>
      </c>
      <c r="H415" s="2">
        <v>9</v>
      </c>
      <c r="I415" s="85">
        <v>167</v>
      </c>
      <c r="J415" s="79">
        <f>SUM(J414)+I415</f>
        <v>720</v>
      </c>
      <c r="K415" s="367">
        <f>SUM(J415/A415)</f>
        <v>144</v>
      </c>
      <c r="L415" s="775">
        <v>18.8</v>
      </c>
      <c r="M415" s="335" t="s">
        <v>3864</v>
      </c>
      <c r="N415" s="3" t="s">
        <v>3859</v>
      </c>
      <c r="O415" s="61" t="s">
        <v>3860</v>
      </c>
      <c r="P415" s="3" t="s">
        <v>3817</v>
      </c>
      <c r="Q415" s="44" t="s">
        <v>3818</v>
      </c>
      <c r="R415" s="3" t="s">
        <v>3819</v>
      </c>
      <c r="S415" s="3" t="s">
        <v>3819</v>
      </c>
      <c r="T415" s="3" t="s">
        <v>3840</v>
      </c>
      <c r="U415" s="3" t="s">
        <v>3865</v>
      </c>
      <c r="V415" s="3"/>
      <c r="W415" s="33" t="s">
        <v>3867</v>
      </c>
    </row>
    <row r="416" spans="1:23" ht="68.25">
      <c r="A416" s="19">
        <v>6</v>
      </c>
      <c r="B416" s="776">
        <v>3.11</v>
      </c>
      <c r="C416" s="3"/>
      <c r="D416" s="3" t="s">
        <v>3874</v>
      </c>
      <c r="E416" s="7">
        <v>0.25</v>
      </c>
      <c r="F416" s="7">
        <v>0.6354166666666666</v>
      </c>
      <c r="G416" s="2">
        <v>9.25</v>
      </c>
      <c r="H416" s="2">
        <v>7.25</v>
      </c>
      <c r="I416" s="85">
        <v>119</v>
      </c>
      <c r="J416" s="79">
        <f>SUM(J415)+I416</f>
        <v>839</v>
      </c>
      <c r="K416" s="367">
        <f>SUM(J416/A416)</f>
        <v>139.83333333333334</v>
      </c>
      <c r="L416" s="775">
        <v>15.5</v>
      </c>
      <c r="M416" s="335" t="s">
        <v>3877</v>
      </c>
      <c r="N416" s="3" t="s">
        <v>3859</v>
      </c>
      <c r="O416" s="61" t="s">
        <v>3878</v>
      </c>
      <c r="P416" s="3" t="s">
        <v>3880</v>
      </c>
      <c r="Q416" s="44" t="s">
        <v>3818</v>
      </c>
      <c r="R416" s="3" t="s">
        <v>3819</v>
      </c>
      <c r="S416" s="3" t="s">
        <v>3819</v>
      </c>
      <c r="T416" s="3" t="s">
        <v>3840</v>
      </c>
      <c r="U416" s="3"/>
      <c r="V416" s="3"/>
      <c r="W416" s="33" t="s">
        <v>3886</v>
      </c>
    </row>
    <row r="417" spans="1:23" ht="45">
      <c r="A417" s="19">
        <v>7</v>
      </c>
      <c r="B417" s="776">
        <v>4.11</v>
      </c>
      <c r="C417" s="3"/>
      <c r="D417" s="3" t="s">
        <v>3875</v>
      </c>
      <c r="E417" s="7">
        <v>0.2916666666666667</v>
      </c>
      <c r="F417" s="421">
        <v>0.7291666666666667</v>
      </c>
      <c r="G417" s="2">
        <v>10.5</v>
      </c>
      <c r="H417" s="2">
        <v>8.25</v>
      </c>
      <c r="I417" s="85">
        <v>160</v>
      </c>
      <c r="J417" s="79">
        <f>SUM(J416)+I417</f>
        <v>999</v>
      </c>
      <c r="K417" s="367">
        <f>SUM(J417/A417)</f>
        <v>142.71428571428572</v>
      </c>
      <c r="L417" s="775">
        <v>19.6</v>
      </c>
      <c r="M417" s="335" t="s">
        <v>3876</v>
      </c>
      <c r="N417" s="3" t="s">
        <v>3859</v>
      </c>
      <c r="O417" s="61" t="s">
        <v>3879</v>
      </c>
      <c r="P417" s="3" t="s">
        <v>3881</v>
      </c>
      <c r="Q417" s="44" t="s">
        <v>3818</v>
      </c>
      <c r="R417" s="3" t="s">
        <v>3819</v>
      </c>
      <c r="S417" s="3" t="s">
        <v>3819</v>
      </c>
      <c r="T417" s="3" t="s">
        <v>3896</v>
      </c>
      <c r="U417" s="3"/>
      <c r="V417" s="3"/>
      <c r="W417" s="33" t="s">
        <v>3887</v>
      </c>
    </row>
    <row r="418" spans="1:23" ht="147.75">
      <c r="A418" s="19">
        <v>8</v>
      </c>
      <c r="B418" s="776">
        <v>5.11</v>
      </c>
      <c r="C418" s="3"/>
      <c r="D418" s="3" t="s">
        <v>3893</v>
      </c>
      <c r="E418" s="684">
        <v>0.23958333333333334</v>
      </c>
      <c r="F418" s="421">
        <v>0.7291666666666667</v>
      </c>
      <c r="G418" s="423">
        <v>11.75</v>
      </c>
      <c r="H418" s="423">
        <v>9.5</v>
      </c>
      <c r="I418" s="424">
        <v>189</v>
      </c>
      <c r="J418" s="79">
        <f>SUM(J417)+I418</f>
        <v>1188</v>
      </c>
      <c r="K418" s="367">
        <f>SUM(J418/A418)</f>
        <v>148.5</v>
      </c>
      <c r="L418" s="873">
        <v>20</v>
      </c>
      <c r="M418" s="335" t="s">
        <v>3894</v>
      </c>
      <c r="N418" s="3" t="s">
        <v>3898</v>
      </c>
      <c r="O418" s="61" t="s">
        <v>3895</v>
      </c>
      <c r="P418" s="3" t="s">
        <v>3881</v>
      </c>
      <c r="Q418" s="44" t="s">
        <v>3818</v>
      </c>
      <c r="R418" s="3" t="s">
        <v>3819</v>
      </c>
      <c r="S418" s="3" t="s">
        <v>3819</v>
      </c>
      <c r="T418" s="3" t="s">
        <v>3840</v>
      </c>
      <c r="U418" s="3"/>
      <c r="V418" s="3"/>
      <c r="W418" s="33" t="s">
        <v>3897</v>
      </c>
    </row>
    <row r="419" spans="1:23" ht="33.75">
      <c r="A419" s="19">
        <v>9</v>
      </c>
      <c r="B419" s="776">
        <v>6.11</v>
      </c>
      <c r="C419" s="3"/>
      <c r="D419" s="3" t="s">
        <v>3900</v>
      </c>
      <c r="E419" s="7">
        <v>0.2604166666666667</v>
      </c>
      <c r="F419" s="4" t="s">
        <v>3901</v>
      </c>
      <c r="G419" s="2">
        <v>9.75</v>
      </c>
      <c r="H419" s="2">
        <v>6.75</v>
      </c>
      <c r="I419" s="85">
        <v>115</v>
      </c>
      <c r="J419" s="79">
        <f>SUM(J418)+I419</f>
        <v>1303</v>
      </c>
      <c r="K419" s="367">
        <f>SUM(J419/A419)</f>
        <v>144.77777777777777</v>
      </c>
      <c r="L419" s="775">
        <f>SUM(I419/H419)</f>
        <v>17.037037037037038</v>
      </c>
      <c r="M419" s="335" t="s">
        <v>3902</v>
      </c>
      <c r="N419" s="3" t="s">
        <v>3903</v>
      </c>
      <c r="O419" s="61" t="s">
        <v>3904</v>
      </c>
      <c r="P419" s="3" t="s">
        <v>3905</v>
      </c>
      <c r="Q419" s="44" t="s">
        <v>3906</v>
      </c>
      <c r="R419" s="3" t="s">
        <v>3819</v>
      </c>
      <c r="S419" s="3" t="s">
        <v>3819</v>
      </c>
      <c r="T419" s="3" t="s">
        <v>3840</v>
      </c>
      <c r="U419" s="3"/>
      <c r="V419" s="3"/>
      <c r="W419" s="33" t="s">
        <v>3907</v>
      </c>
    </row>
    <row r="420" spans="1:23" ht="45">
      <c r="A420" s="19">
        <v>10</v>
      </c>
      <c r="B420" s="776">
        <v>7.11</v>
      </c>
      <c r="C420" s="3"/>
      <c r="D420" s="3" t="s">
        <v>3916</v>
      </c>
      <c r="E420" s="7">
        <v>0.3958333333333333</v>
      </c>
      <c r="F420" s="7">
        <v>0.5625</v>
      </c>
      <c r="G420" s="2">
        <v>4</v>
      </c>
      <c r="H420" s="2">
        <v>3.25</v>
      </c>
      <c r="I420" s="85">
        <v>59</v>
      </c>
      <c r="J420" s="79">
        <f>SUM(J419)+I420</f>
        <v>1362</v>
      </c>
      <c r="K420" s="367">
        <f>SUM(J420/A420)</f>
        <v>136.2</v>
      </c>
      <c r="L420" s="775">
        <v>17.4</v>
      </c>
      <c r="M420" s="335" t="s">
        <v>3917</v>
      </c>
      <c r="N420" s="3" t="s">
        <v>3903</v>
      </c>
      <c r="O420" s="61" t="s">
        <v>3904</v>
      </c>
      <c r="P420" s="3" t="s">
        <v>3905</v>
      </c>
      <c r="Q420" s="44" t="s">
        <v>3906</v>
      </c>
      <c r="R420" s="3" t="s">
        <v>3819</v>
      </c>
      <c r="S420" s="3" t="s">
        <v>3819</v>
      </c>
      <c r="T420" s="3" t="s">
        <v>3840</v>
      </c>
      <c r="U420" s="3" t="s">
        <v>3929</v>
      </c>
      <c r="V420" s="3"/>
      <c r="W420" s="33" t="s">
        <v>3918</v>
      </c>
    </row>
    <row r="421" spans="1:23" ht="45">
      <c r="A421" s="19">
        <v>11</v>
      </c>
      <c r="B421" s="776">
        <v>8.11</v>
      </c>
      <c r="C421" s="3"/>
      <c r="D421" s="3" t="s">
        <v>3922</v>
      </c>
      <c r="E421" s="421">
        <v>0.23958333333333334</v>
      </c>
      <c r="F421" s="421">
        <v>0.7083333333333334</v>
      </c>
      <c r="G421" s="2">
        <v>11.25</v>
      </c>
      <c r="H421" s="2">
        <v>7</v>
      </c>
      <c r="I421" s="85">
        <v>66</v>
      </c>
      <c r="J421" s="79">
        <f>SUM(J420)+I421</f>
        <v>1428</v>
      </c>
      <c r="K421" s="367">
        <f>SUM(J421/A421)</f>
        <v>129.8181818181818</v>
      </c>
      <c r="L421" s="775" t="s">
        <v>3921</v>
      </c>
      <c r="M421" s="335" t="s">
        <v>3920</v>
      </c>
      <c r="N421" s="3" t="s">
        <v>3923</v>
      </c>
      <c r="O421" s="61" t="s">
        <v>3924</v>
      </c>
      <c r="P421" s="3" t="s">
        <v>3955</v>
      </c>
      <c r="Q421" s="44" t="s">
        <v>3926</v>
      </c>
      <c r="R421" s="3" t="s">
        <v>3927</v>
      </c>
      <c r="S421" s="3" t="s">
        <v>3942</v>
      </c>
      <c r="T421" s="3" t="s">
        <v>3928</v>
      </c>
      <c r="U421" s="3"/>
      <c r="V421" s="3"/>
      <c r="W421" s="33" t="s">
        <v>3930</v>
      </c>
    </row>
    <row r="422" spans="1:23" ht="33.75">
      <c r="A422" s="19">
        <v>12</v>
      </c>
      <c r="B422" s="776">
        <v>9.11</v>
      </c>
      <c r="C422" s="3"/>
      <c r="D422" s="3" t="s">
        <v>3933</v>
      </c>
      <c r="E422" s="421">
        <v>0.23958333333333334</v>
      </c>
      <c r="F422" s="421">
        <v>0.7083333333333334</v>
      </c>
      <c r="G422" s="2">
        <v>11.25</v>
      </c>
      <c r="H422" s="2">
        <v>7.75</v>
      </c>
      <c r="I422" s="85">
        <v>37</v>
      </c>
      <c r="J422" s="79">
        <f>SUM(J421)+I422</f>
        <v>1465</v>
      </c>
      <c r="K422" s="367">
        <f>SUM(J422/A422)</f>
        <v>122.08333333333333</v>
      </c>
      <c r="L422" s="775">
        <f>SUM(I422/H422)</f>
        <v>4.774193548387097</v>
      </c>
      <c r="M422" s="335" t="s">
        <v>3934</v>
      </c>
      <c r="N422" s="3" t="s">
        <v>3935</v>
      </c>
      <c r="O422" s="61" t="s">
        <v>3936</v>
      </c>
      <c r="P422" s="3" t="s">
        <v>3939</v>
      </c>
      <c r="Q422" s="44" t="s">
        <v>3940</v>
      </c>
      <c r="R422" s="3" t="s">
        <v>3941</v>
      </c>
      <c r="S422" s="3" t="s">
        <v>3927</v>
      </c>
      <c r="T422" s="3" t="s">
        <v>3928</v>
      </c>
      <c r="U422" s="3"/>
      <c r="V422" s="3"/>
      <c r="W422" s="33" t="s">
        <v>3943</v>
      </c>
    </row>
    <row r="423" spans="1:23" ht="90.75">
      <c r="A423" s="36">
        <v>13</v>
      </c>
      <c r="B423" s="776">
        <v>10.11</v>
      </c>
      <c r="C423" s="28"/>
      <c r="D423" s="11" t="s">
        <v>3944</v>
      </c>
      <c r="E423" s="425">
        <v>0.23958333333333334</v>
      </c>
      <c r="F423" s="40">
        <v>0.6770833333333333</v>
      </c>
      <c r="G423" s="11">
        <v>10.5</v>
      </c>
      <c r="H423" s="11">
        <v>7.75</v>
      </c>
      <c r="I423" s="86">
        <v>38</v>
      </c>
      <c r="J423" s="79">
        <f>SUM(J422)+I423</f>
        <v>1503</v>
      </c>
      <c r="K423" s="374">
        <f>SUM(J423/A423)</f>
        <v>115.61538461538461</v>
      </c>
      <c r="L423" s="775">
        <f>SUM(I423/H423)</f>
        <v>4.903225806451613</v>
      </c>
      <c r="M423" s="375"/>
      <c r="N423" s="376" t="s">
        <v>3945</v>
      </c>
      <c r="O423" s="28" t="s">
        <v>3946</v>
      </c>
      <c r="P423" s="3" t="s">
        <v>3947</v>
      </c>
      <c r="Q423" s="49" t="s">
        <v>3948</v>
      </c>
      <c r="R423" s="28" t="s">
        <v>3950</v>
      </c>
      <c r="S423" s="28" t="s">
        <v>3949</v>
      </c>
      <c r="T423" s="28"/>
      <c r="U423" s="28"/>
      <c r="V423" s="28"/>
      <c r="W423" s="34" t="s">
        <v>3951</v>
      </c>
    </row>
    <row r="424" spans="7:12" ht="13.5">
      <c r="G424" s="324">
        <f>SUM(G411:G423)</f>
        <v>130.5</v>
      </c>
      <c r="H424" s="325">
        <f>SUM(H411:H423)</f>
        <v>96.25</v>
      </c>
      <c r="I424" s="88"/>
      <c r="J424" s="88"/>
      <c r="K424" s="359"/>
      <c r="L424" s="775">
        <f>SUM(J423/H424)</f>
        <v>15.615584415584415</v>
      </c>
    </row>
    <row r="425" spans="7:12" ht="13.5">
      <c r="G425" s="52"/>
      <c r="H425" s="189">
        <f>SUM(H424/G424)</f>
        <v>0.7375478927203065</v>
      </c>
      <c r="I425" s="88"/>
      <c r="L425" s="38"/>
    </row>
    <row r="426" spans="9:10" ht="13.5">
      <c r="I426"/>
      <c r="J426"/>
    </row>
    <row r="427" spans="1:12" ht="13.5">
      <c r="A427" s="71">
        <f>SUM(A423+A407)</f>
        <v>295</v>
      </c>
      <c r="F427" s="71" t="s">
        <v>486</v>
      </c>
      <c r="G427" s="72">
        <f>SUM(G424+G407)</f>
        <v>2349.5</v>
      </c>
      <c r="H427" s="72">
        <f>SUM(H424+H407)</f>
        <v>1739.25</v>
      </c>
      <c r="I427" s="73"/>
      <c r="J427" s="71">
        <f>SUM(J423+J407)</f>
        <v>13588</v>
      </c>
      <c r="K427" s="373">
        <f>SUM(J427/A427)</f>
        <v>46.061016949152545</v>
      </c>
    </row>
    <row r="428" spans="9:10" ht="13.5">
      <c r="I428"/>
      <c r="J428"/>
    </row>
    <row r="429" ht="13.5"/>
    <row r="430" spans="4:8" ht="13.5">
      <c r="D430" s="285" t="s">
        <v>1865</v>
      </c>
      <c r="E430" s="569">
        <v>0.09375</v>
      </c>
      <c r="F430" s="569">
        <v>0.9166666666666666</v>
      </c>
      <c r="G430" s="20">
        <v>17.25</v>
      </c>
      <c r="H430" s="572">
        <v>15.25</v>
      </c>
    </row>
    <row r="431" spans="4:11" ht="14.25">
      <c r="D431" s="286" t="s">
        <v>1866</v>
      </c>
      <c r="E431" s="570">
        <v>0.09375</v>
      </c>
      <c r="F431" s="570">
        <v>0.9166666666666666</v>
      </c>
      <c r="G431" s="21">
        <v>16</v>
      </c>
      <c r="H431" s="535">
        <v>14.75</v>
      </c>
      <c r="K431"/>
    </row>
    <row r="432" spans="4:11" ht="14.25">
      <c r="D432" s="342" t="s">
        <v>1867</v>
      </c>
      <c r="E432" s="571">
        <v>0.125</v>
      </c>
      <c r="F432" s="571">
        <v>0.90625</v>
      </c>
      <c r="G432" s="318">
        <v>16</v>
      </c>
      <c r="H432" s="536">
        <v>12.75</v>
      </c>
      <c r="K432"/>
    </row>
    <row r="433" spans="4:16" ht="14.25">
      <c r="D433" s="342"/>
      <c r="E433" s="571" t="s">
        <v>2992</v>
      </c>
      <c r="F433" s="571" t="s">
        <v>2996</v>
      </c>
      <c r="G433" s="318" t="s">
        <v>2999</v>
      </c>
      <c r="H433" s="536" t="s">
        <v>3002</v>
      </c>
      <c r="K433"/>
    </row>
    <row r="434" spans="4:8" ht="13.5">
      <c r="D434" s="342"/>
      <c r="E434" s="571" t="s">
        <v>2993</v>
      </c>
      <c r="F434" s="571" t="s">
        <v>2997</v>
      </c>
      <c r="G434" s="318" t="s">
        <v>3000</v>
      </c>
      <c r="H434" s="318" t="s">
        <v>2999</v>
      </c>
    </row>
    <row r="435" spans="4:8" ht="14.25">
      <c r="D435" s="342"/>
      <c r="E435" s="571" t="s">
        <v>3029</v>
      </c>
      <c r="F435" s="571" t="s">
        <v>3956</v>
      </c>
      <c r="G435" s="318" t="s">
        <v>3028</v>
      </c>
      <c r="H435" s="571" t="s">
        <v>3957</v>
      </c>
    </row>
    <row r="436" spans="4:8" ht="13.5">
      <c r="D436" s="38"/>
      <c r="E436" s="39"/>
      <c r="F436" s="39"/>
      <c r="G436" s="38"/>
      <c r="H436" s="38"/>
    </row>
    <row r="437" spans="4:10" ht="13.5">
      <c r="D437" s="495" t="s">
        <v>1845</v>
      </c>
      <c r="E437" s="492"/>
      <c r="F437" s="512"/>
      <c r="G437" s="521" t="s">
        <v>1861</v>
      </c>
      <c r="H437" s="8"/>
      <c r="I437" s="8"/>
      <c r="J437" s="41"/>
    </row>
    <row r="438" spans="1:14" ht="45.75">
      <c r="A438" s="484" t="s">
        <v>692</v>
      </c>
      <c r="B438" s="482"/>
      <c r="C438" s="487" t="s">
        <v>1923</v>
      </c>
      <c r="D438" s="501" t="s">
        <v>1862</v>
      </c>
      <c r="E438" s="502" t="s">
        <v>1863</v>
      </c>
      <c r="F438" s="513" t="s">
        <v>1864</v>
      </c>
      <c r="G438" s="523" t="s">
        <v>1868</v>
      </c>
      <c r="H438" s="106" t="s">
        <v>1869</v>
      </c>
      <c r="I438" s="106" t="s">
        <v>1870</v>
      </c>
      <c r="J438" s="107" t="s">
        <v>1888</v>
      </c>
      <c r="K438" s="451"/>
      <c r="L438" s="2" t="s">
        <v>1921</v>
      </c>
      <c r="M438" s="558" t="s">
        <v>1922</v>
      </c>
    </row>
    <row r="439" spans="1:16" ht="14.25">
      <c r="A439" s="478" t="s">
        <v>693</v>
      </c>
      <c r="B439" s="479"/>
      <c r="C439" s="499">
        <v>249</v>
      </c>
      <c r="D439" s="507">
        <v>47</v>
      </c>
      <c r="E439" s="89">
        <v>46</v>
      </c>
      <c r="F439" s="514">
        <v>46</v>
      </c>
      <c r="G439" s="525" t="s">
        <v>1860</v>
      </c>
      <c r="H439" s="109">
        <v>10.2</v>
      </c>
      <c r="I439" s="109">
        <v>10.2</v>
      </c>
      <c r="J439" s="110">
        <v>4.4</v>
      </c>
      <c r="K439" s="443" t="s">
        <v>693</v>
      </c>
      <c r="L439" s="2" t="s">
        <v>2122</v>
      </c>
      <c r="M439" s="608">
        <v>0.58</v>
      </c>
    </row>
    <row r="440" spans="1:16" ht="14.25">
      <c r="A440" s="475" t="s">
        <v>694</v>
      </c>
      <c r="B440" s="473"/>
      <c r="C440" s="500">
        <v>332</v>
      </c>
      <c r="D440" s="508">
        <v>52</v>
      </c>
      <c r="E440" s="85">
        <v>51</v>
      </c>
      <c r="F440" s="515">
        <v>50</v>
      </c>
      <c r="G440" s="526" t="s">
        <v>1871</v>
      </c>
      <c r="H440" s="103">
        <v>6.1</v>
      </c>
      <c r="I440" s="103">
        <v>5.9</v>
      </c>
      <c r="J440" s="101">
        <v>1</v>
      </c>
      <c r="K440" s="443" t="s">
        <v>694</v>
      </c>
      <c r="L440" s="2" t="s">
        <v>2899</v>
      </c>
      <c r="M440" s="609">
        <v>0.78</v>
      </c>
      <c r="N440" t="s">
        <v>3960</v>
      </c>
    </row>
    <row r="441" spans="1:16" ht="14.25">
      <c r="A441" s="475" t="s">
        <v>1451</v>
      </c>
      <c r="B441" s="473"/>
      <c r="C441" s="500">
        <v>1091</v>
      </c>
      <c r="D441" s="508">
        <v>189</v>
      </c>
      <c r="E441" s="85">
        <v>176</v>
      </c>
      <c r="F441" s="515">
        <v>168</v>
      </c>
      <c r="G441" s="526" t="s">
        <v>1872</v>
      </c>
      <c r="H441" s="103">
        <v>20.2</v>
      </c>
      <c r="I441" s="103">
        <v>20</v>
      </c>
      <c r="J441" s="101">
        <v>11.7</v>
      </c>
      <c r="K441" s="443" t="s">
        <v>1451</v>
      </c>
      <c r="L441" s="2">
        <v>129</v>
      </c>
      <c r="M441" s="609">
        <v>0.7</v>
      </c>
    </row>
    <row r="442" spans="1:13" ht="13.5">
      <c r="A442" s="475" t="s">
        <v>1835</v>
      </c>
      <c r="B442" s="473"/>
      <c r="C442" s="500"/>
      <c r="D442" s="508">
        <v>60</v>
      </c>
      <c r="E442" s="85">
        <v>47</v>
      </c>
      <c r="F442" s="515">
        <v>43</v>
      </c>
      <c r="G442" s="526" t="s">
        <v>1873</v>
      </c>
      <c r="H442" s="103">
        <v>6</v>
      </c>
      <c r="I442" s="103">
        <v>5.9</v>
      </c>
      <c r="J442" s="101">
        <v>5.9</v>
      </c>
      <c r="K442" s="443" t="s">
        <v>1835</v>
      </c>
      <c r="L442" s="2" t="s">
        <v>2125</v>
      </c>
      <c r="M442" s="609">
        <v>0.78</v>
      </c>
    </row>
    <row r="443" spans="1:13" ht="13.5">
      <c r="A443" s="475" t="s">
        <v>1836</v>
      </c>
      <c r="B443" s="473"/>
      <c r="C443" s="500"/>
      <c r="D443" s="508">
        <v>45</v>
      </c>
      <c r="E443" s="85">
        <v>41</v>
      </c>
      <c r="F443" s="515">
        <v>34</v>
      </c>
      <c r="G443" s="526" t="s">
        <v>1874</v>
      </c>
      <c r="H443" s="103">
        <v>5.8</v>
      </c>
      <c r="I443" s="103">
        <v>5.7</v>
      </c>
      <c r="J443" s="101">
        <v>5.5</v>
      </c>
      <c r="K443" s="443" t="s">
        <v>1836</v>
      </c>
      <c r="L443" s="2" t="s">
        <v>2126</v>
      </c>
      <c r="M443" s="609">
        <v>0.69</v>
      </c>
    </row>
    <row r="444" spans="1:13" ht="13.5">
      <c r="A444" s="475" t="s">
        <v>1846</v>
      </c>
      <c r="B444" s="473"/>
      <c r="C444" s="500"/>
      <c r="D444" s="508">
        <v>20</v>
      </c>
      <c r="E444" s="85">
        <v>20</v>
      </c>
      <c r="F444" s="515">
        <v>15</v>
      </c>
      <c r="G444" s="607">
        <v>4.4</v>
      </c>
      <c r="H444" s="103" t="s">
        <v>1876</v>
      </c>
      <c r="I444" s="103"/>
      <c r="J444" s="101"/>
      <c r="K444" s="443" t="s">
        <v>1846</v>
      </c>
      <c r="L444" s="2" t="s">
        <v>2127</v>
      </c>
      <c r="M444" s="609">
        <v>0.75</v>
      </c>
    </row>
    <row r="445" spans="1:13" ht="13.5">
      <c r="A445" s="475" t="s">
        <v>1842</v>
      </c>
      <c r="B445" s="473"/>
      <c r="C445" s="500"/>
      <c r="D445" s="508">
        <v>115</v>
      </c>
      <c r="E445" s="85">
        <v>81</v>
      </c>
      <c r="F445" s="515">
        <v>80</v>
      </c>
      <c r="G445" s="526" t="s">
        <v>1877</v>
      </c>
      <c r="H445" s="103">
        <v>10.8</v>
      </c>
      <c r="I445" s="103">
        <v>10</v>
      </c>
      <c r="J445" s="101">
        <v>9.1</v>
      </c>
      <c r="K445" s="443" t="s">
        <v>1842</v>
      </c>
      <c r="L445" s="2" t="s">
        <v>2121</v>
      </c>
      <c r="M445" s="609">
        <v>0.77</v>
      </c>
    </row>
    <row r="446" spans="1:21" ht="13.5">
      <c r="A446" s="475" t="s">
        <v>1843</v>
      </c>
      <c r="B446" s="473"/>
      <c r="C446" s="500">
        <v>259</v>
      </c>
      <c r="D446" s="509">
        <v>45</v>
      </c>
      <c r="E446" s="85">
        <v>43</v>
      </c>
      <c r="F446" s="515">
        <v>42</v>
      </c>
      <c r="G446" s="526" t="s">
        <v>2490</v>
      </c>
      <c r="H446" s="103">
        <v>5.2</v>
      </c>
      <c r="I446" s="103">
        <v>5.2</v>
      </c>
      <c r="J446" s="101">
        <v>3.4</v>
      </c>
      <c r="K446" s="443" t="s">
        <v>1843</v>
      </c>
      <c r="L446" s="2" t="s">
        <v>2497</v>
      </c>
      <c r="M446" s="609">
        <v>0.74</v>
      </c>
      <c r="R446" s="723"/>
      <c r="S446" s="352"/>
      <c r="U446" s="352"/>
    </row>
    <row r="447" spans="1:13" ht="13.5">
      <c r="A447" s="475" t="s">
        <v>2575</v>
      </c>
      <c r="B447" s="473"/>
      <c r="C447" s="500"/>
      <c r="D447" s="509">
        <v>38</v>
      </c>
      <c r="E447" s="763"/>
      <c r="F447" s="764"/>
      <c r="G447" s="770">
        <v>6.3</v>
      </c>
      <c r="H447" s="771"/>
      <c r="I447" s="772"/>
      <c r="J447" s="773"/>
      <c r="K447" s="359" t="s">
        <v>2891</v>
      </c>
      <c r="L447" s="2" t="s">
        <v>2892</v>
      </c>
      <c r="M447" s="535"/>
    </row>
    <row r="448" spans="1:13" ht="13.5">
      <c r="A448" s="19" t="s">
        <v>2901</v>
      </c>
      <c r="B448" s="2"/>
      <c r="C448" s="17">
        <v>551</v>
      </c>
      <c r="D448" s="765">
        <v>105</v>
      </c>
      <c r="E448" s="763">
        <v>94</v>
      </c>
      <c r="F448" s="764">
        <v>83</v>
      </c>
      <c r="G448" s="770">
        <v>9.6</v>
      </c>
      <c r="H448" s="771">
        <v>8</v>
      </c>
      <c r="I448" s="772">
        <v>7.8</v>
      </c>
      <c r="J448" s="773">
        <v>3.6</v>
      </c>
      <c r="K448" s="359" t="s">
        <v>2902</v>
      </c>
      <c r="L448" s="2" t="s">
        <v>3115</v>
      </c>
      <c r="M448" s="609">
        <v>0.89</v>
      </c>
    </row>
    <row r="449" spans="1:21" ht="14.25">
      <c r="A449" s="19" t="s">
        <v>3400</v>
      </c>
      <c r="B449" s="2"/>
      <c r="C449" s="17"/>
      <c r="D449" s="765">
        <v>64</v>
      </c>
      <c r="E449" s="763">
        <v>63</v>
      </c>
      <c r="F449" s="764">
        <v>61</v>
      </c>
      <c r="G449" s="770">
        <v>11</v>
      </c>
      <c r="H449" s="771">
        <v>10.5</v>
      </c>
      <c r="I449" s="772">
        <v>10.1</v>
      </c>
      <c r="J449" s="773">
        <v>9.4</v>
      </c>
      <c r="K449" s="359" t="s">
        <v>3401</v>
      </c>
      <c r="L449" s="2">
        <v>59</v>
      </c>
      <c r="M449" s="609">
        <v>0.52</v>
      </c>
      <c r="R449" s="723"/>
      <c r="S449" s="352"/>
      <c r="U449" s="352"/>
    </row>
    <row r="450" spans="1:13" ht="14.25">
      <c r="A450" s="36" t="s">
        <v>3517</v>
      </c>
      <c r="B450" s="11"/>
      <c r="C450" s="323"/>
      <c r="D450" s="766">
        <v>7</v>
      </c>
      <c r="E450" s="767"/>
      <c r="F450" s="768"/>
      <c r="G450" s="36">
        <v>25</v>
      </c>
      <c r="H450" s="11"/>
      <c r="I450" s="86"/>
      <c r="J450" s="527"/>
      <c r="K450" s="453"/>
      <c r="L450" s="2"/>
      <c r="M450" s="609"/>
    </row>
    <row r="451" ht="13.5">
      <c r="L451" s="38"/>
    </row>
    <row r="452" ht="13.5"/>
    <row r="453" ht="13.5"/>
    <row r="454" ht="13.5"/>
    <row r="455" ht="13.5">
      <c r="K455"/>
    </row>
    <row r="456" ht="13.5"/>
    <row r="457" spans="4:10" ht="13.5">
      <c r="D457" s="93" t="s">
        <v>1848</v>
      </c>
      <c r="E457" s="93"/>
      <c r="F457" s="93"/>
      <c r="G457" s="93" t="s">
        <v>1890</v>
      </c>
      <c r="H457" s="93"/>
      <c r="I457" s="93"/>
      <c r="J457" s="93"/>
    </row>
    <row r="458" spans="4:10" ht="13.5">
      <c r="D458" s="18"/>
      <c r="E458" s="41"/>
      <c r="F458" s="572"/>
      <c r="G458" s="18"/>
      <c r="H458" s="8"/>
      <c r="I458" s="16"/>
      <c r="J458" s="630"/>
    </row>
    <row r="459" spans="4:10" ht="13.5">
      <c r="D459" s="19" t="s">
        <v>1849</v>
      </c>
      <c r="E459" s="42"/>
      <c r="F459" s="535">
        <v>90</v>
      </c>
      <c r="G459" s="19" t="s">
        <v>1891</v>
      </c>
      <c r="H459" s="2"/>
      <c r="I459" s="17"/>
      <c r="J459" s="631">
        <v>3</v>
      </c>
    </row>
    <row r="460" spans="4:10" ht="13.5">
      <c r="D460" s="19" t="s">
        <v>1851</v>
      </c>
      <c r="E460" s="42"/>
      <c r="F460" s="535">
        <v>56</v>
      </c>
      <c r="G460" s="19" t="s">
        <v>1851</v>
      </c>
      <c r="H460" s="2"/>
      <c r="I460" s="17"/>
      <c r="J460" s="631">
        <v>1</v>
      </c>
    </row>
    <row r="461" spans="4:10" ht="13.5">
      <c r="D461" s="19" t="s">
        <v>1889</v>
      </c>
      <c r="E461" s="42"/>
      <c r="F461" s="535">
        <v>41</v>
      </c>
      <c r="G461" s="19" t="s">
        <v>1889</v>
      </c>
      <c r="H461" s="2"/>
      <c r="I461" s="17"/>
      <c r="J461" s="631">
        <v>1</v>
      </c>
    </row>
    <row r="462" spans="1:10" ht="13.5">
      <c r="A462" s="359" t="s">
        <v>2254</v>
      </c>
      <c r="D462" s="19" t="s">
        <v>2251</v>
      </c>
      <c r="E462" s="42"/>
      <c r="F462" s="535">
        <v>43</v>
      </c>
      <c r="G462" s="19" t="s">
        <v>1892</v>
      </c>
      <c r="H462" s="2"/>
      <c r="I462" s="17"/>
      <c r="J462" s="631">
        <v>1</v>
      </c>
    </row>
    <row r="463" spans="4:11" ht="13.5">
      <c r="D463" s="19" t="s">
        <v>2687</v>
      </c>
      <c r="E463" s="42"/>
      <c r="F463" s="535">
        <v>50</v>
      </c>
      <c r="G463" s="19" t="s">
        <v>2250</v>
      </c>
      <c r="H463" s="2"/>
      <c r="I463" s="17"/>
      <c r="J463" s="631">
        <v>1</v>
      </c>
      <c r="K463" s="359" t="s">
        <v>2205</v>
      </c>
    </row>
    <row r="464" spans="2:11" ht="13.5">
      <c r="B464" t="s">
        <v>2798</v>
      </c>
      <c r="D464" s="19" t="s">
        <v>2797</v>
      </c>
      <c r="E464" s="42"/>
      <c r="F464" s="535">
        <v>189</v>
      </c>
      <c r="G464" s="19" t="s">
        <v>2251</v>
      </c>
      <c r="H464" s="2"/>
      <c r="I464" s="17"/>
      <c r="J464" s="631">
        <v>1</v>
      </c>
      <c r="K464" s="359" t="s">
        <v>2252</v>
      </c>
    </row>
    <row r="465" spans="4:10" ht="13.5">
      <c r="D465" s="19"/>
      <c r="E465" s="42"/>
      <c r="F465" s="535"/>
      <c r="G465" s="19" t="s">
        <v>2686</v>
      </c>
      <c r="H465" s="2"/>
      <c r="I465" s="17"/>
      <c r="J465" s="631">
        <v>1</v>
      </c>
    </row>
    <row r="466" spans="4:11" ht="13.5">
      <c r="D466" s="19"/>
      <c r="E466" s="42"/>
      <c r="F466" s="535"/>
      <c r="G466" s="19" t="s">
        <v>2795</v>
      </c>
      <c r="H466" s="2"/>
      <c r="I466" s="17"/>
      <c r="J466" s="631">
        <v>7</v>
      </c>
      <c r="K466" s="352" t="s">
        <v>2796</v>
      </c>
    </row>
    <row r="467" spans="4:10" ht="13.5">
      <c r="D467" s="36"/>
      <c r="E467" s="43"/>
      <c r="F467" s="536"/>
      <c r="G467" s="36"/>
      <c r="H467" s="11"/>
      <c r="I467" s="323"/>
      <c r="J467" s="632"/>
    </row>
    <row r="468" ht="13.5"/>
    <row r="469" ht="13.5">
      <c r="D469" t="s">
        <v>3249</v>
      </c>
    </row>
    <row r="470" spans="5:6" ht="13.5">
      <c r="E470" t="s">
        <v>3263</v>
      </c>
      <c r="F470" s="38">
        <f>SUM(H427)</f>
        <v>1739.25</v>
      </c>
    </row>
    <row r="471" spans="3:7" ht="13.5">
      <c r="D471" s="734" t="s">
        <v>693</v>
      </c>
      <c r="E471" s="8">
        <v>40</v>
      </c>
      <c r="F471" s="16">
        <f>SUM(F470)</f>
        <v>1739.25</v>
      </c>
      <c r="G471" s="741">
        <f>SUM(E471/F471)</f>
        <v>0.022998418858703466</v>
      </c>
    </row>
    <row r="472" spans="1:7" ht="14.25">
      <c r="C472">
        <v>19</v>
      </c>
      <c r="D472" s="475" t="s">
        <v>694</v>
      </c>
      <c r="E472" s="2">
        <v>623.5</v>
      </c>
      <c r="F472" s="17">
        <f>SUM(F471)</f>
        <v>1739.25</v>
      </c>
      <c r="G472" s="759">
        <f>SUM(E472/F472)</f>
        <v>0.35848785396004024</v>
      </c>
    </row>
    <row r="473" spans="3:7" ht="14.25">
      <c r="C473">
        <v>7.5</v>
      </c>
      <c r="D473" s="475" t="s">
        <v>1451</v>
      </c>
      <c r="E473" s="2">
        <v>399.25</v>
      </c>
      <c r="F473" s="17">
        <f>SUM(F472)</f>
        <v>1739.25</v>
      </c>
      <c r="G473" s="759">
        <f>SUM(E473/F473)</f>
        <v>0.22955296823343396</v>
      </c>
    </row>
    <row r="474" spans="4:7" ht="13.5">
      <c r="D474" s="475" t="s">
        <v>1835</v>
      </c>
      <c r="E474">
        <v>38.25</v>
      </c>
      <c r="F474" s="17">
        <f>SUM(F473)</f>
        <v>1739.25</v>
      </c>
      <c r="G474" s="759">
        <f>SUM(E474/F474)</f>
        <v>0.02199223803363519</v>
      </c>
    </row>
    <row r="475" spans="4:7" ht="13.5">
      <c r="D475" s="475" t="s">
        <v>1836</v>
      </c>
      <c r="E475">
        <v>38.75</v>
      </c>
      <c r="F475" s="17">
        <f>SUM(F474)</f>
        <v>1739.25</v>
      </c>
      <c r="G475" s="759">
        <f>SUM(E475/F475)</f>
        <v>0.022279718269368982</v>
      </c>
    </row>
    <row r="476" spans="4:7" ht="13.5">
      <c r="D476" s="475" t="s">
        <v>1846</v>
      </c>
      <c r="E476">
        <v>13.5</v>
      </c>
      <c r="F476" s="17">
        <f>SUM(F475)</f>
        <v>1739.25</v>
      </c>
      <c r="G476" s="759">
        <f>SUM(E476/F476)</f>
        <v>0.007761966364812419</v>
      </c>
    </row>
    <row r="477" spans="4:7" ht="13.5">
      <c r="D477" s="475" t="s">
        <v>1842</v>
      </c>
      <c r="E477">
        <v>56.25</v>
      </c>
      <c r="F477" s="17">
        <f>SUM(F476)</f>
        <v>1739.25</v>
      </c>
      <c r="G477" s="759">
        <f>SUM(E477/F477)</f>
        <v>0.03234152652005175</v>
      </c>
    </row>
    <row r="478" spans="4:7" ht="13.5">
      <c r="D478" s="475" t="s">
        <v>1843</v>
      </c>
      <c r="E478" s="2">
        <v>303.5</v>
      </c>
      <c r="F478" s="17">
        <f>SUM(F477)</f>
        <v>1739.25</v>
      </c>
      <c r="G478" s="759">
        <f>SUM(E478/F478)</f>
        <v>0.17450050309041254</v>
      </c>
    </row>
    <row r="479" spans="4:7" ht="13.5">
      <c r="D479" s="531" t="s">
        <v>2891</v>
      </c>
      <c r="E479" s="2">
        <v>6.5</v>
      </c>
      <c r="F479" s="17">
        <f>SUM(F478)</f>
        <v>1739.25</v>
      </c>
      <c r="G479" s="759">
        <f>SUM(E479/F479)</f>
        <v>0.003737243064539313</v>
      </c>
    </row>
    <row r="480" spans="4:7" ht="13.5">
      <c r="D480" s="531" t="s">
        <v>2902</v>
      </c>
      <c r="E480" s="2">
        <v>170.5</v>
      </c>
      <c r="F480" s="17">
        <f>SUM(F479)</f>
        <v>1739.25</v>
      </c>
      <c r="G480" s="759">
        <f>SUM(E480/F480)</f>
        <v>0.09803076038522351</v>
      </c>
    </row>
    <row r="481" spans="4:7" ht="13.5">
      <c r="D481" s="19" t="s">
        <v>3241</v>
      </c>
      <c r="E481" s="2">
        <v>0.5</v>
      </c>
      <c r="F481" s="17">
        <f>SUM(F480)</f>
        <v>1739.25</v>
      </c>
      <c r="G481" s="759">
        <f>SUM(E481/F481)</f>
        <v>0.0002874802357337933</v>
      </c>
    </row>
    <row r="482" spans="4:7" ht="13.5">
      <c r="D482" s="19" t="s">
        <v>3242</v>
      </c>
      <c r="E482" s="2">
        <v>0.5</v>
      </c>
      <c r="F482" s="17">
        <f>SUM(F481)</f>
        <v>1739.25</v>
      </c>
      <c r="G482" s="759">
        <f>SUM(E482/F482)</f>
        <v>0.0002874802357337933</v>
      </c>
    </row>
    <row r="483" spans="4:7" ht="13.5">
      <c r="D483" s="19" t="s">
        <v>3314</v>
      </c>
      <c r="E483" s="2">
        <v>1</v>
      </c>
      <c r="F483" s="17">
        <f>SUM(F482)</f>
        <v>1739.25</v>
      </c>
      <c r="G483" s="759">
        <f>SUM(E483/F483)</f>
        <v>0.0005749604714675866</v>
      </c>
    </row>
    <row r="484" spans="4:7" ht="13.5">
      <c r="D484" s="19" t="s">
        <v>3316</v>
      </c>
      <c r="E484" s="2">
        <v>5</v>
      </c>
      <c r="F484" s="17">
        <f>SUM(F483)</f>
        <v>1739.25</v>
      </c>
      <c r="G484" s="759">
        <f>SUM(E484/F484)</f>
        <v>0.002874802357337933</v>
      </c>
    </row>
    <row r="485" spans="4:10" ht="13.5">
      <c r="D485" s="19" t="s">
        <v>3243</v>
      </c>
      <c r="E485" s="2">
        <v>6</v>
      </c>
      <c r="F485" s="17">
        <f>SUM(F482)</f>
        <v>1739.25</v>
      </c>
      <c r="G485" s="759">
        <f>SUM(E485/F485)</f>
        <v>0.0034497628288055198</v>
      </c>
      <c r="J485"/>
    </row>
    <row r="486" spans="4:7" ht="13.5">
      <c r="D486" s="19" t="s">
        <v>3244</v>
      </c>
      <c r="E486" s="2">
        <v>4.25</v>
      </c>
      <c r="F486" s="17">
        <f>SUM(F485)</f>
        <v>1739.25</v>
      </c>
      <c r="G486" s="759">
        <f>SUM(E486/F486)</f>
        <v>0.002443582003737243</v>
      </c>
    </row>
    <row r="487" spans="3:7" ht="13.5">
      <c r="C487">
        <v>0.5</v>
      </c>
      <c r="D487" s="19" t="s">
        <v>3435</v>
      </c>
      <c r="E487" s="2">
        <v>28.5</v>
      </c>
      <c r="F487" s="17">
        <f>SUM(F486)</f>
        <v>1739.25</v>
      </c>
      <c r="G487" s="759">
        <f>SUM(E487/F487)</f>
        <v>0.016386373436826217</v>
      </c>
    </row>
    <row r="488" spans="3:7" ht="13.5">
      <c r="C488">
        <v>0.5</v>
      </c>
      <c r="D488" s="19" t="s">
        <v>3516</v>
      </c>
      <c r="E488" s="2">
        <v>0</v>
      </c>
      <c r="F488" s="17">
        <f>SUM(F487)</f>
        <v>1739.25</v>
      </c>
      <c r="G488" s="759">
        <f>SUM(E488/F488)</f>
        <v>0</v>
      </c>
    </row>
    <row r="489" spans="4:7" ht="13.5">
      <c r="D489" s="36" t="s">
        <v>3270</v>
      </c>
      <c r="E489" s="11">
        <v>3.5</v>
      </c>
      <c r="F489" s="323">
        <f>SUM(F486)</f>
        <v>1739.25</v>
      </c>
      <c r="G489" s="760">
        <f>SUM(E489/F489)</f>
        <v>0.002012361650136553</v>
      </c>
    </row>
    <row r="490" spans="5:7" ht="22.5">
      <c r="E490" s="1" t="s">
        <v>3247</v>
      </c>
      <c r="F490" t="s">
        <v>3246</v>
      </c>
      <c r="G490" s="743">
        <f>SUM(G471:G489)</f>
        <v>0.9999999999999999</v>
      </c>
    </row>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sheetData>
  <autoFilter ref="A355:W373"/>
  <mergeCells count="22">
    <mergeCell ref="G458:I458"/>
    <mergeCell ref="D464:E464"/>
    <mergeCell ref="G466:I466"/>
    <mergeCell ref="D467:E467"/>
    <mergeCell ref="G459:I459"/>
    <mergeCell ref="D458:E458"/>
    <mergeCell ref="D466:E466"/>
    <mergeCell ref="G460:I460"/>
    <mergeCell ref="D459:E459"/>
    <mergeCell ref="D463:E463"/>
    <mergeCell ref="D460:E460"/>
    <mergeCell ref="G464:I464"/>
    <mergeCell ref="D461:E461"/>
    <mergeCell ref="G467:I467"/>
    <mergeCell ref="D465:E465"/>
    <mergeCell ref="G461:I461"/>
    <mergeCell ref="G465:I465"/>
    <mergeCell ref="D462:E462"/>
    <mergeCell ref="G463:I463"/>
    <mergeCell ref="G462:I462"/>
    <mergeCell ref="D457:F457"/>
    <mergeCell ref="G457:J457"/>
  </mergeCells>
  <printOptions/>
  <pageMargins left="0.7479166666666667" right="0.7479166666666667" top="0.9840277777777778" bottom="0.9840277777777778" header="0.5118055555555556" footer="0.5118055555555556"/>
  <pageSetup firstPageNumber="1" useFirstPageNumber="1"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3:Z59"/>
  <sheetViews>
    <sheetView zoomScale="80" zoomScaleNormal="80" zoomScaleSheetLayoutView="100" workbookViewId="0" topLeftCell="A39">
      <selection activeCell="Y37" sqref="Y37:Z37"/>
    </sheetView>
  </sheetViews>
  <sheetFormatPr defaultColWidth="9.140625" defaultRowHeight="12.75"/>
  <cols>
    <col min="1" max="1" width="8.8515625" style="0" bestFit="1" customWidth="1"/>
    <col min="2" max="2" width="5.421875" style="0" bestFit="1" customWidth="1"/>
    <col min="3" max="3" width="8.8515625" style="0" customWidth="1"/>
    <col min="4" max="4" width="5.57421875" style="0" customWidth="1"/>
    <col min="5" max="9" width="8.00390625" style="0" customWidth="1"/>
    <col min="10" max="24" width="8.00390625" style="0" bestFit="1" customWidth="1"/>
    <col min="25" max="33" width="8.8515625" style="0" bestFit="1" customWidth="1"/>
  </cols>
  <sheetData>
    <row r="3" spans="1:24" ht="34.5" thickBot="1" thickTop="1">
      <c r="A3" s="654"/>
      <c r="B3" s="668"/>
      <c r="C3" s="669" t="s">
        <v>319</v>
      </c>
      <c r="D3" s="655"/>
      <c r="E3" s="206" t="s">
        <v>324</v>
      </c>
      <c r="F3" s="233" t="s">
        <v>360</v>
      </c>
      <c r="G3" s="234" t="s">
        <v>364</v>
      </c>
      <c r="H3" s="234" t="s">
        <v>379</v>
      </c>
      <c r="I3" s="234" t="s">
        <v>380</v>
      </c>
      <c r="J3" s="234" t="s">
        <v>609</v>
      </c>
      <c r="K3" s="235" t="s">
        <v>603</v>
      </c>
      <c r="L3" s="235" t="s">
        <v>953</v>
      </c>
      <c r="M3" s="235" t="s">
        <v>1163</v>
      </c>
      <c r="N3" s="235" t="s">
        <v>1676</v>
      </c>
      <c r="O3" s="235" t="s">
        <v>1771</v>
      </c>
      <c r="P3" s="235" t="s">
        <v>1993</v>
      </c>
      <c r="Q3" s="235" t="s">
        <v>2299</v>
      </c>
      <c r="R3" s="235" t="s">
        <v>2526</v>
      </c>
      <c r="S3" s="235" t="s">
        <v>2626</v>
      </c>
      <c r="T3" s="235" t="s">
        <v>2858</v>
      </c>
      <c r="U3" s="235" t="s">
        <v>3136</v>
      </c>
      <c r="V3" s="235" t="s">
        <v>3412</v>
      </c>
      <c r="W3" s="141" t="s">
        <v>3770</v>
      </c>
      <c r="X3" s="804" t="s">
        <v>3824</v>
      </c>
    </row>
    <row r="4" spans="1:26" ht="13.5" thickTop="1">
      <c r="A4" s="58" t="s">
        <v>2240</v>
      </c>
      <c r="B4" s="97">
        <f>SUM(E4:E5)</f>
        <v>368</v>
      </c>
      <c r="C4" s="202" t="s">
        <v>2261</v>
      </c>
      <c r="D4" s="345"/>
      <c r="E4" s="222">
        <f>SUM(F4:X4)</f>
        <v>93</v>
      </c>
      <c r="F4" s="237">
        <v>93</v>
      </c>
      <c r="G4" s="109"/>
      <c r="H4" s="109"/>
      <c r="I4" s="109"/>
      <c r="J4" s="109"/>
      <c r="K4" s="109"/>
      <c r="L4" s="109"/>
      <c r="M4" s="109"/>
      <c r="N4" s="109"/>
      <c r="O4" s="109"/>
      <c r="P4" s="109"/>
      <c r="Q4" s="109"/>
      <c r="R4" s="109"/>
      <c r="S4" s="109"/>
      <c r="T4" s="109"/>
      <c r="U4" s="109"/>
      <c r="V4" s="109"/>
      <c r="W4" s="109"/>
      <c r="X4" s="109"/>
      <c r="Y4" s="210" t="s">
        <v>865</v>
      </c>
      <c r="Z4" s="380"/>
    </row>
    <row r="5" spans="1:26" ht="13.5">
      <c r="A5" s="55"/>
      <c r="B5" s="107"/>
      <c r="C5" s="256" t="s">
        <v>2262</v>
      </c>
      <c r="D5" s="213"/>
      <c r="E5" s="224">
        <f>SUM(F5:X5)</f>
        <v>275</v>
      </c>
      <c r="F5" s="244">
        <v>17</v>
      </c>
      <c r="G5" s="245">
        <v>258</v>
      </c>
      <c r="H5" s="245"/>
      <c r="I5" s="245"/>
      <c r="J5" s="245"/>
      <c r="K5" s="245"/>
      <c r="L5" s="245"/>
      <c r="M5" s="245"/>
      <c r="N5" s="245"/>
      <c r="O5" s="245"/>
      <c r="P5" s="245"/>
      <c r="Q5" s="245"/>
      <c r="R5" s="245"/>
      <c r="S5" s="245"/>
      <c r="T5" s="245"/>
      <c r="U5" s="245"/>
      <c r="V5" s="245"/>
      <c r="W5" s="245"/>
      <c r="X5" s="245"/>
      <c r="Y5" s="212" t="s">
        <v>866</v>
      </c>
      <c r="Z5" s="386"/>
    </row>
    <row r="6" spans="1:26" ht="13.5">
      <c r="A6" s="18" t="s">
        <v>2241</v>
      </c>
      <c r="B6" s="110">
        <f>SUM(E6:E14)</f>
        <v>4713</v>
      </c>
      <c r="C6" s="129" t="s">
        <v>2263</v>
      </c>
      <c r="D6" s="377"/>
      <c r="E6" s="222">
        <f>SUM(F6:X6)</f>
        <v>2483</v>
      </c>
      <c r="F6" s="237">
        <v>20</v>
      </c>
      <c r="G6" s="109"/>
      <c r="H6" s="109">
        <v>207</v>
      </c>
      <c r="I6" s="109">
        <v>378</v>
      </c>
      <c r="J6" s="109">
        <v>404</v>
      </c>
      <c r="K6" s="109">
        <v>388</v>
      </c>
      <c r="L6" s="109">
        <v>148</v>
      </c>
      <c r="M6" s="109"/>
      <c r="N6" s="109"/>
      <c r="O6" s="109"/>
      <c r="P6" s="109"/>
      <c r="Q6" s="109">
        <v>24</v>
      </c>
      <c r="R6" s="109">
        <v>158</v>
      </c>
      <c r="S6" s="109">
        <v>360</v>
      </c>
      <c r="T6" s="109">
        <v>4</v>
      </c>
      <c r="U6" s="109">
        <v>66</v>
      </c>
      <c r="V6" s="109"/>
      <c r="W6" s="109">
        <v>231</v>
      </c>
      <c r="X6" s="109">
        <v>95</v>
      </c>
      <c r="Y6" s="210" t="s">
        <v>861</v>
      </c>
      <c r="Z6" s="380"/>
    </row>
    <row r="7" spans="1:26" ht="13.5">
      <c r="A7" s="19"/>
      <c r="B7" s="101"/>
      <c r="C7" s="131" t="s">
        <v>2264</v>
      </c>
      <c r="D7" s="661"/>
      <c r="E7" s="223">
        <f>SUM(F7:X7)</f>
        <v>300</v>
      </c>
      <c r="F7" s="102">
        <v>6</v>
      </c>
      <c r="G7" s="103">
        <v>13</v>
      </c>
      <c r="H7" s="103">
        <v>63</v>
      </c>
      <c r="I7" s="103">
        <v>5</v>
      </c>
      <c r="J7" s="103"/>
      <c r="K7" s="103"/>
      <c r="L7" s="103">
        <v>8</v>
      </c>
      <c r="M7" s="103"/>
      <c r="N7" s="103">
        <v>35</v>
      </c>
      <c r="O7" s="103">
        <v>31</v>
      </c>
      <c r="P7" s="103">
        <v>8</v>
      </c>
      <c r="Q7" s="103">
        <v>6</v>
      </c>
      <c r="R7" s="103">
        <v>21</v>
      </c>
      <c r="S7" s="103">
        <v>10</v>
      </c>
      <c r="T7" s="103">
        <v>12</v>
      </c>
      <c r="U7" s="103">
        <v>15</v>
      </c>
      <c r="V7" s="103">
        <v>8</v>
      </c>
      <c r="W7" s="103">
        <v>59</v>
      </c>
      <c r="X7" s="103"/>
      <c r="Y7" s="132" t="s">
        <v>862</v>
      </c>
      <c r="Z7" s="387"/>
    </row>
    <row r="8" spans="1:26" ht="13.5">
      <c r="A8" s="19"/>
      <c r="B8" s="101"/>
      <c r="C8" s="131" t="s">
        <v>3102</v>
      </c>
      <c r="D8" s="783"/>
      <c r="E8" s="224">
        <f>SUM(F8:X8)</f>
        <v>25</v>
      </c>
      <c r="F8" s="102"/>
      <c r="G8" s="103"/>
      <c r="H8" s="103"/>
      <c r="I8" s="103"/>
      <c r="J8" s="103"/>
      <c r="K8" s="103"/>
      <c r="L8" s="103"/>
      <c r="M8" s="103"/>
      <c r="N8" s="103"/>
      <c r="O8" s="103"/>
      <c r="P8" s="103"/>
      <c r="Q8" s="103"/>
      <c r="R8" s="103"/>
      <c r="S8" s="103"/>
      <c r="T8" s="103"/>
      <c r="U8" s="103">
        <v>25</v>
      </c>
      <c r="V8" s="103"/>
      <c r="W8" s="103"/>
      <c r="X8" s="103"/>
      <c r="Y8" s="132" t="s">
        <v>3103</v>
      </c>
      <c r="Z8" s="132"/>
    </row>
    <row r="9" spans="1:26" ht="13.5">
      <c r="A9" s="19"/>
      <c r="B9" s="101"/>
      <c r="C9" s="131" t="s">
        <v>3444</v>
      </c>
      <c r="D9" s="783"/>
      <c r="E9" s="224">
        <f>SUM(F9:X9)</f>
        <v>14</v>
      </c>
      <c r="F9" s="102"/>
      <c r="G9" s="103"/>
      <c r="H9" s="103"/>
      <c r="I9" s="103"/>
      <c r="J9" s="103"/>
      <c r="K9" s="103"/>
      <c r="L9" s="103"/>
      <c r="M9" s="103"/>
      <c r="N9" s="103"/>
      <c r="O9" s="103"/>
      <c r="P9" s="103"/>
      <c r="Q9" s="103"/>
      <c r="R9" s="103"/>
      <c r="S9" s="103"/>
      <c r="T9" s="103"/>
      <c r="U9" s="103"/>
      <c r="V9" s="103">
        <v>14</v>
      </c>
      <c r="W9" s="103"/>
      <c r="X9" s="103"/>
      <c r="Y9" s="132" t="s">
        <v>3445</v>
      </c>
      <c r="Z9" s="132"/>
    </row>
    <row r="10" spans="1:26" ht="13.5">
      <c r="A10" s="19"/>
      <c r="B10" s="101"/>
      <c r="C10" s="131" t="s">
        <v>2265</v>
      </c>
      <c r="D10" s="661"/>
      <c r="E10" s="223">
        <f>SUM(F10:X10)</f>
        <v>177</v>
      </c>
      <c r="F10" s="102"/>
      <c r="G10" s="103"/>
      <c r="H10" s="103"/>
      <c r="I10" s="103"/>
      <c r="J10" s="103"/>
      <c r="K10" s="103">
        <v>177</v>
      </c>
      <c r="L10" s="103"/>
      <c r="M10" s="103"/>
      <c r="N10" s="103"/>
      <c r="O10" s="103"/>
      <c r="P10" s="103"/>
      <c r="Q10" s="103"/>
      <c r="R10" s="103"/>
      <c r="S10" s="103"/>
      <c r="T10" s="103"/>
      <c r="U10" s="103"/>
      <c r="V10" s="103"/>
      <c r="W10" s="103"/>
      <c r="X10" s="103"/>
      <c r="Y10" s="132" t="s">
        <v>863</v>
      </c>
      <c r="Z10" s="387"/>
    </row>
    <row r="11" spans="1:26" ht="13.5">
      <c r="A11" s="19"/>
      <c r="B11" s="101"/>
      <c r="C11" s="256" t="s">
        <v>2266</v>
      </c>
      <c r="D11" s="662"/>
      <c r="E11" s="224">
        <f>SUM(F11:X11)</f>
        <v>222</v>
      </c>
      <c r="F11" s="105"/>
      <c r="G11" s="106"/>
      <c r="H11" s="106"/>
      <c r="I11" s="106"/>
      <c r="J11" s="106"/>
      <c r="K11" s="106">
        <v>193</v>
      </c>
      <c r="L11" s="106">
        <v>29</v>
      </c>
      <c r="M11" s="106"/>
      <c r="N11" s="106"/>
      <c r="O11" s="106"/>
      <c r="P11" s="106"/>
      <c r="Q11" s="106"/>
      <c r="R11" s="106"/>
      <c r="S11" s="106"/>
      <c r="T11" s="106"/>
      <c r="U11" s="106"/>
      <c r="V11" s="106"/>
      <c r="W11" s="106"/>
      <c r="X11" s="106"/>
      <c r="Y11" s="212" t="s">
        <v>864</v>
      </c>
      <c r="Z11" s="386"/>
    </row>
    <row r="12" spans="1:26" ht="13.5">
      <c r="A12" s="19"/>
      <c r="B12" s="101"/>
      <c r="C12" s="256" t="s">
        <v>2274</v>
      </c>
      <c r="D12" s="255"/>
      <c r="E12" s="224">
        <f>SUM(F12:X12)</f>
        <v>68</v>
      </c>
      <c r="F12" s="105"/>
      <c r="G12" s="106"/>
      <c r="H12" s="106"/>
      <c r="I12" s="106"/>
      <c r="J12" s="106"/>
      <c r="K12" s="106"/>
      <c r="L12" s="106"/>
      <c r="M12" s="106"/>
      <c r="N12" s="106">
        <v>68</v>
      </c>
      <c r="O12" s="106"/>
      <c r="P12" s="106"/>
      <c r="Q12" s="106"/>
      <c r="R12" s="106"/>
      <c r="S12" s="106"/>
      <c r="T12" s="106"/>
      <c r="U12" s="106"/>
      <c r="V12" s="106"/>
      <c r="W12" s="106"/>
      <c r="X12" s="106"/>
      <c r="Y12" s="212" t="s">
        <v>1533</v>
      </c>
      <c r="Z12" s="388"/>
    </row>
    <row r="13" spans="1:26" ht="13.5">
      <c r="A13" s="19"/>
      <c r="B13" s="101"/>
      <c r="C13" s="256" t="s">
        <v>2268</v>
      </c>
      <c r="D13" s="255"/>
      <c r="E13" s="224">
        <f>SUM(F13:X13)</f>
        <v>59</v>
      </c>
      <c r="F13" s="105"/>
      <c r="G13" s="106"/>
      <c r="H13" s="106"/>
      <c r="I13" s="106"/>
      <c r="J13" s="106"/>
      <c r="K13" s="106"/>
      <c r="L13" s="106"/>
      <c r="M13" s="106">
        <v>37</v>
      </c>
      <c r="N13" s="106"/>
      <c r="O13" s="106"/>
      <c r="P13" s="106"/>
      <c r="Q13" s="106"/>
      <c r="R13" s="106"/>
      <c r="S13" s="106"/>
      <c r="T13" s="106"/>
      <c r="U13" s="106">
        <v>1</v>
      </c>
      <c r="V13" s="106">
        <v>14</v>
      </c>
      <c r="W13" s="106">
        <v>7</v>
      </c>
      <c r="X13" s="106"/>
      <c r="Y13" s="212" t="s">
        <v>1196</v>
      </c>
      <c r="Z13" s="388"/>
    </row>
    <row r="14" spans="1:26" ht="13.5">
      <c r="A14" s="55"/>
      <c r="B14" s="107"/>
      <c r="C14" s="256" t="s">
        <v>2269</v>
      </c>
      <c r="D14" s="255"/>
      <c r="E14" s="230">
        <f>SUM(F14:X14)</f>
        <v>1365</v>
      </c>
      <c r="F14" s="105"/>
      <c r="G14" s="106"/>
      <c r="H14" s="106"/>
      <c r="I14" s="106"/>
      <c r="J14" s="106"/>
      <c r="K14" s="106"/>
      <c r="L14" s="106"/>
      <c r="M14" s="106"/>
      <c r="N14" s="106"/>
      <c r="O14" s="106">
        <v>329</v>
      </c>
      <c r="P14" s="106">
        <v>604</v>
      </c>
      <c r="Q14" s="106">
        <v>432</v>
      </c>
      <c r="R14" s="106"/>
      <c r="S14" s="106"/>
      <c r="T14" s="106"/>
      <c r="U14" s="106"/>
      <c r="V14" s="106"/>
      <c r="W14" s="106"/>
      <c r="X14" s="106"/>
      <c r="Y14" s="211" t="s">
        <v>1792</v>
      </c>
      <c r="Z14" s="667"/>
    </row>
    <row r="15" spans="1:26" ht="13.5">
      <c r="A15" s="18" t="s">
        <v>2242</v>
      </c>
      <c r="B15" s="110">
        <f>SUM(E15:E16)</f>
        <v>6499</v>
      </c>
      <c r="C15" s="129" t="s">
        <v>2270</v>
      </c>
      <c r="D15" s="207"/>
      <c r="E15" s="231">
        <f>SUM(F15:X15)</f>
        <v>6234</v>
      </c>
      <c r="F15" s="237"/>
      <c r="G15" s="109"/>
      <c r="H15" s="109"/>
      <c r="I15" s="109"/>
      <c r="J15" s="109"/>
      <c r="K15" s="109"/>
      <c r="L15" s="109"/>
      <c r="M15" s="109">
        <v>1557</v>
      </c>
      <c r="N15" s="109">
        <v>900</v>
      </c>
      <c r="O15" s="109"/>
      <c r="P15" s="109"/>
      <c r="Q15" s="109"/>
      <c r="R15" s="109"/>
      <c r="S15" s="109"/>
      <c r="T15" s="109"/>
      <c r="U15" s="109">
        <v>1256</v>
      </c>
      <c r="V15" s="109">
        <v>729</v>
      </c>
      <c r="W15" s="109">
        <v>434</v>
      </c>
      <c r="X15" s="109">
        <v>1358</v>
      </c>
      <c r="Y15" s="257" t="s">
        <v>1069</v>
      </c>
      <c r="Z15" s="389"/>
    </row>
    <row r="16" spans="1:26" ht="13.5">
      <c r="A16" s="55"/>
      <c r="B16" s="107"/>
      <c r="C16" s="256" t="s">
        <v>2271</v>
      </c>
      <c r="D16" s="213"/>
      <c r="E16" s="224">
        <f>SUM(F16:X16)</f>
        <v>265</v>
      </c>
      <c r="F16" s="105"/>
      <c r="G16" s="106"/>
      <c r="H16" s="106"/>
      <c r="I16" s="106"/>
      <c r="J16" s="106"/>
      <c r="K16" s="106"/>
      <c r="L16" s="106">
        <v>39</v>
      </c>
      <c r="M16" s="106"/>
      <c r="N16" s="106">
        <v>34</v>
      </c>
      <c r="O16" s="106">
        <v>9</v>
      </c>
      <c r="P16" s="106"/>
      <c r="Q16" s="106"/>
      <c r="R16" s="106"/>
      <c r="S16" s="106"/>
      <c r="T16" s="106">
        <v>17</v>
      </c>
      <c r="U16" s="106">
        <v>17</v>
      </c>
      <c r="V16" s="106">
        <v>25</v>
      </c>
      <c r="W16" s="106">
        <v>74</v>
      </c>
      <c r="X16" s="106">
        <v>50</v>
      </c>
      <c r="Y16" s="212" t="s">
        <v>1068</v>
      </c>
      <c r="Z16" s="386"/>
    </row>
    <row r="17" spans="1:26" ht="13.5">
      <c r="A17" s="18" t="s">
        <v>2243</v>
      </c>
      <c r="B17" s="110">
        <f>SUM(E17:E18)</f>
        <v>514</v>
      </c>
      <c r="C17" s="129" t="s">
        <v>2272</v>
      </c>
      <c r="D17" s="207"/>
      <c r="E17" s="288">
        <f>SUM(F17:X17)</f>
        <v>509</v>
      </c>
      <c r="F17" s="241"/>
      <c r="G17" s="109"/>
      <c r="H17" s="237"/>
      <c r="I17" s="109"/>
      <c r="J17" s="109"/>
      <c r="K17" s="109"/>
      <c r="L17" s="109"/>
      <c r="M17" s="109"/>
      <c r="N17" s="109">
        <v>509</v>
      </c>
      <c r="O17" s="109"/>
      <c r="P17" s="109"/>
      <c r="Q17" s="109"/>
      <c r="R17" s="109"/>
      <c r="S17" s="109"/>
      <c r="T17" s="109"/>
      <c r="U17" s="109"/>
      <c r="V17" s="109"/>
      <c r="W17" s="109"/>
      <c r="X17" s="109"/>
      <c r="Y17" s="210" t="s">
        <v>1534</v>
      </c>
      <c r="Z17" s="380"/>
    </row>
    <row r="18" spans="1:26" ht="13.5">
      <c r="A18" s="55"/>
      <c r="B18" s="107"/>
      <c r="C18" s="256" t="s">
        <v>2273</v>
      </c>
      <c r="D18" s="213"/>
      <c r="E18" s="287">
        <f>SUM(F18:X18)</f>
        <v>5</v>
      </c>
      <c r="F18" s="243"/>
      <c r="G18" s="106"/>
      <c r="H18" s="105"/>
      <c r="I18" s="106"/>
      <c r="J18" s="106"/>
      <c r="K18" s="106"/>
      <c r="L18" s="106"/>
      <c r="M18" s="106"/>
      <c r="N18" s="106">
        <v>5</v>
      </c>
      <c r="O18" s="106"/>
      <c r="P18" s="106"/>
      <c r="Q18" s="106"/>
      <c r="R18" s="106"/>
      <c r="S18" s="106"/>
      <c r="T18" s="106"/>
      <c r="U18" s="106"/>
      <c r="V18" s="106"/>
      <c r="W18" s="106"/>
      <c r="X18" s="106"/>
      <c r="Y18" s="212" t="s">
        <v>1535</v>
      </c>
      <c r="Z18" s="386"/>
    </row>
    <row r="19" spans="1:26" ht="13.5">
      <c r="A19" s="93" t="s">
        <v>3105</v>
      </c>
      <c r="B19" s="114">
        <v>4</v>
      </c>
      <c r="C19" s="259" t="s">
        <v>3106</v>
      </c>
      <c r="D19" s="663"/>
      <c r="E19" s="225">
        <f>SUM(F19:X19)</f>
        <v>4</v>
      </c>
      <c r="F19" s="260"/>
      <c r="G19" s="113"/>
      <c r="H19" s="260"/>
      <c r="I19" s="113"/>
      <c r="J19" s="113"/>
      <c r="K19" s="113"/>
      <c r="L19" s="113"/>
      <c r="M19" s="113"/>
      <c r="N19" s="113"/>
      <c r="O19" s="113"/>
      <c r="P19" s="113"/>
      <c r="Q19" s="113"/>
      <c r="R19" s="113"/>
      <c r="S19" s="113"/>
      <c r="T19" s="113"/>
      <c r="U19" s="113">
        <v>4</v>
      </c>
      <c r="V19" s="113"/>
      <c r="W19" s="113"/>
      <c r="X19" s="113"/>
      <c r="Y19" s="400" t="s">
        <v>3104</v>
      </c>
      <c r="Z19" s="761"/>
    </row>
    <row r="20" spans="1:26" ht="13.5">
      <c r="A20" s="18" t="s">
        <v>3334</v>
      </c>
      <c r="B20" s="110">
        <f>SUM(E20:E21)</f>
        <v>284</v>
      </c>
      <c r="C20" s="129" t="s">
        <v>3335</v>
      </c>
      <c r="D20" s="377"/>
      <c r="E20" s="225">
        <f>SUM(F20:X20)</f>
        <v>282</v>
      </c>
      <c r="F20" s="237"/>
      <c r="G20" s="109"/>
      <c r="H20" s="109"/>
      <c r="I20" s="109"/>
      <c r="J20" s="109"/>
      <c r="K20" s="109"/>
      <c r="L20" s="109"/>
      <c r="M20" s="109"/>
      <c r="N20" s="109"/>
      <c r="O20" s="109"/>
      <c r="P20" s="109"/>
      <c r="Q20" s="109"/>
      <c r="R20" s="109"/>
      <c r="S20" s="109"/>
      <c r="T20" s="109"/>
      <c r="U20" s="109"/>
      <c r="V20" s="109">
        <v>282</v>
      </c>
      <c r="W20" s="109"/>
      <c r="X20" s="109"/>
      <c r="Y20" s="210" t="s">
        <v>3339</v>
      </c>
      <c r="Z20" s="380"/>
    </row>
    <row r="21" spans="1:26" ht="13.5" thickBot="1">
      <c r="A21" s="36"/>
      <c r="B21" s="104"/>
      <c r="C21" s="127" t="s">
        <v>3336</v>
      </c>
      <c r="D21" s="378"/>
      <c r="E21" s="230">
        <f>SUM(F21:X21)</f>
        <v>2</v>
      </c>
      <c r="F21" s="247"/>
      <c r="G21" s="209"/>
      <c r="H21" s="209"/>
      <c r="I21" s="209"/>
      <c r="J21" s="209"/>
      <c r="K21" s="209"/>
      <c r="L21" s="209"/>
      <c r="M21" s="209"/>
      <c r="N21" s="209"/>
      <c r="O21" s="209"/>
      <c r="P21" s="209"/>
      <c r="Q21" s="209"/>
      <c r="R21" s="209"/>
      <c r="S21" s="209"/>
      <c r="T21" s="209"/>
      <c r="U21" s="209"/>
      <c r="V21" s="209">
        <v>2</v>
      </c>
      <c r="W21" s="209"/>
      <c r="X21" s="209"/>
      <c r="Y21" s="211" t="s">
        <v>3340</v>
      </c>
      <c r="Z21" s="381"/>
    </row>
    <row r="22" spans="1:26" ht="14.25" thickTop="1">
      <c r="A22" s="64" t="s">
        <v>2244</v>
      </c>
      <c r="B22" s="229">
        <f>SUM(E22:E28)</f>
        <v>1186</v>
      </c>
      <c r="C22" s="257" t="s">
        <v>1003</v>
      </c>
      <c r="D22" s="727"/>
      <c r="E22" s="310">
        <f>SUM(F22:X22)</f>
        <v>10</v>
      </c>
      <c r="F22" s="266"/>
      <c r="G22" s="100"/>
      <c r="H22" s="100"/>
      <c r="I22" s="100"/>
      <c r="J22" s="100"/>
      <c r="K22" s="100"/>
      <c r="L22" s="100">
        <v>10</v>
      </c>
      <c r="M22" s="100"/>
      <c r="N22" s="100"/>
      <c r="O22" s="100"/>
      <c r="P22" s="100"/>
      <c r="Q22" s="100"/>
      <c r="R22" s="100"/>
      <c r="S22" s="100"/>
      <c r="T22" s="100"/>
      <c r="U22" s="100"/>
      <c r="V22" s="100"/>
      <c r="W22" s="100"/>
      <c r="X22" s="100"/>
      <c r="Y22" s="257" t="s">
        <v>1003</v>
      </c>
      <c r="Z22" s="389"/>
    </row>
    <row r="23" spans="1:26" ht="14.25">
      <c r="A23" s="29"/>
      <c r="B23" s="216"/>
      <c r="C23" s="132" t="s">
        <v>1023</v>
      </c>
      <c r="D23" s="661"/>
      <c r="E23" s="286">
        <f>SUM(F23:X23)</f>
        <v>55</v>
      </c>
      <c r="F23" s="248"/>
      <c r="G23" s="103"/>
      <c r="H23" s="103"/>
      <c r="I23" s="103"/>
      <c r="J23" s="103"/>
      <c r="K23" s="103"/>
      <c r="L23" s="103">
        <v>55</v>
      </c>
      <c r="M23" s="103"/>
      <c r="N23" s="103"/>
      <c r="O23" s="103"/>
      <c r="P23" s="103"/>
      <c r="Q23" s="103"/>
      <c r="R23" s="103"/>
      <c r="S23" s="103"/>
      <c r="T23" s="103"/>
      <c r="U23" s="103"/>
      <c r="V23" s="103"/>
      <c r="W23" s="103"/>
      <c r="X23" s="103"/>
      <c r="Y23" s="132" t="s">
        <v>1023</v>
      </c>
      <c r="Z23" s="387"/>
    </row>
    <row r="24" spans="1:26" ht="14.25">
      <c r="A24" s="29"/>
      <c r="B24" s="216"/>
      <c r="C24" s="132" t="s">
        <v>2527</v>
      </c>
      <c r="D24" s="132"/>
      <c r="E24" s="286">
        <f>SUM(F24:X24)</f>
        <v>38</v>
      </c>
      <c r="F24" s="248"/>
      <c r="G24" s="103"/>
      <c r="H24" s="103"/>
      <c r="I24" s="103"/>
      <c r="J24" s="103"/>
      <c r="K24" s="103"/>
      <c r="L24" s="103"/>
      <c r="M24" s="103"/>
      <c r="N24" s="103"/>
      <c r="O24" s="103"/>
      <c r="P24" s="103"/>
      <c r="Q24" s="103"/>
      <c r="R24" s="103">
        <v>38</v>
      </c>
      <c r="S24" s="103"/>
      <c r="T24" s="103"/>
      <c r="U24" s="103"/>
      <c r="V24" s="103"/>
      <c r="W24" s="103"/>
      <c r="X24" s="103"/>
      <c r="Y24" s="132" t="s">
        <v>2530</v>
      </c>
      <c r="Z24" s="132"/>
    </row>
    <row r="25" spans="1:26" ht="14.25" thickTop="1">
      <c r="A25" s="29"/>
      <c r="B25" s="216"/>
      <c r="C25" s="132" t="s">
        <v>2550</v>
      </c>
      <c r="D25" s="132"/>
      <c r="E25" s="286">
        <f>SUM(F25:X25)</f>
        <v>16</v>
      </c>
      <c r="F25" s="248"/>
      <c r="G25" s="103"/>
      <c r="H25" s="103"/>
      <c r="I25" s="103"/>
      <c r="J25" s="103"/>
      <c r="K25" s="103"/>
      <c r="L25" s="103"/>
      <c r="M25" s="103"/>
      <c r="N25" s="103"/>
      <c r="O25" s="103"/>
      <c r="P25" s="103"/>
      <c r="Q25" s="103"/>
      <c r="R25" s="103">
        <v>6</v>
      </c>
      <c r="S25" s="103"/>
      <c r="T25" s="103"/>
      <c r="U25" s="103">
        <v>5</v>
      </c>
      <c r="V25" s="103"/>
      <c r="W25" s="103">
        <v>5</v>
      </c>
      <c r="X25" s="103"/>
      <c r="Y25" s="132" t="s">
        <v>2551</v>
      </c>
      <c r="Z25" s="132"/>
    </row>
    <row r="26" spans="1:26" ht="14.25">
      <c r="A26" s="29"/>
      <c r="B26" s="216"/>
      <c r="C26" s="132" t="s">
        <v>2528</v>
      </c>
      <c r="D26" s="132"/>
      <c r="E26" s="286">
        <f>SUM(F26:X26)</f>
        <v>2</v>
      </c>
      <c r="F26" s="248"/>
      <c r="G26" s="103"/>
      <c r="H26" s="103"/>
      <c r="I26" s="103"/>
      <c r="J26" s="103"/>
      <c r="K26" s="103"/>
      <c r="L26" s="103"/>
      <c r="M26" s="103"/>
      <c r="N26" s="103"/>
      <c r="O26" s="103"/>
      <c r="P26" s="103"/>
      <c r="Q26" s="103"/>
      <c r="R26" s="103">
        <v>2</v>
      </c>
      <c r="S26" s="103"/>
      <c r="T26" s="103"/>
      <c r="U26" s="103"/>
      <c r="V26" s="103"/>
      <c r="W26" s="103"/>
      <c r="X26" s="103"/>
      <c r="Y26" s="132" t="s">
        <v>2531</v>
      </c>
      <c r="Z26" s="132"/>
    </row>
    <row r="27" spans="1:26" ht="14.25">
      <c r="A27" s="29"/>
      <c r="B27" s="216"/>
      <c r="C27" s="212" t="s">
        <v>323</v>
      </c>
      <c r="D27" s="662"/>
      <c r="E27" s="287">
        <f>SUM(F27:X27)</f>
        <v>0</v>
      </c>
      <c r="F27" s="243" t="s">
        <v>358</v>
      </c>
      <c r="G27" s="106"/>
      <c r="H27" s="106"/>
      <c r="I27" s="106"/>
      <c r="J27" s="106"/>
      <c r="K27" s="106"/>
      <c r="L27" s="106" t="s">
        <v>358</v>
      </c>
      <c r="M27" s="106"/>
      <c r="N27" s="106"/>
      <c r="O27" s="106"/>
      <c r="P27" s="106"/>
      <c r="Q27" s="106"/>
      <c r="R27" s="106"/>
      <c r="S27" s="106"/>
      <c r="T27" s="106"/>
      <c r="U27" s="106"/>
      <c r="V27" s="106"/>
      <c r="W27" s="106" t="s">
        <v>358</v>
      </c>
      <c r="X27" s="106"/>
      <c r="Y27" s="212" t="s">
        <v>323</v>
      </c>
      <c r="Z27" s="386"/>
    </row>
    <row r="28" spans="1:26" ht="14.25">
      <c r="A28" s="29"/>
      <c r="B28" s="216"/>
      <c r="C28" s="212" t="s">
        <v>2859</v>
      </c>
      <c r="D28" s="212"/>
      <c r="E28" s="287">
        <f>SUM(F28:X28)</f>
        <v>1065</v>
      </c>
      <c r="F28" s="243"/>
      <c r="G28" s="106"/>
      <c r="H28" s="106"/>
      <c r="I28" s="106"/>
      <c r="J28" s="106"/>
      <c r="K28" s="106"/>
      <c r="L28" s="106"/>
      <c r="M28" s="106"/>
      <c r="N28" s="106"/>
      <c r="O28" s="106"/>
      <c r="P28" s="106"/>
      <c r="Q28" s="106"/>
      <c r="R28" s="106"/>
      <c r="S28" s="106"/>
      <c r="T28" s="106">
        <v>861</v>
      </c>
      <c r="U28" s="106">
        <v>12</v>
      </c>
      <c r="V28" s="106"/>
      <c r="W28" s="106">
        <v>192</v>
      </c>
      <c r="X28" s="106"/>
      <c r="Y28" s="212" t="s">
        <v>2860</v>
      </c>
      <c r="Z28" s="212"/>
    </row>
    <row r="29" spans="1:26" ht="13.5">
      <c r="A29" s="93" t="s">
        <v>3221</v>
      </c>
      <c r="B29" s="219">
        <f>SUM(E29)</f>
        <v>3</v>
      </c>
      <c r="C29" s="258" t="s">
        <v>781</v>
      </c>
      <c r="D29" s="259"/>
      <c r="E29" s="225">
        <f>SUM(F29:X29)</f>
        <v>3</v>
      </c>
      <c r="F29" s="260"/>
      <c r="G29" s="113"/>
      <c r="H29" s="113"/>
      <c r="I29" s="113"/>
      <c r="J29" s="113"/>
      <c r="K29" s="260">
        <v>3</v>
      </c>
      <c r="L29" s="260"/>
      <c r="M29" s="260"/>
      <c r="N29" s="260"/>
      <c r="O29" s="260"/>
      <c r="P29" s="260"/>
      <c r="Q29" s="260"/>
      <c r="R29" s="260"/>
      <c r="S29" s="260"/>
      <c r="T29" s="260"/>
      <c r="U29" s="260"/>
      <c r="V29" s="260"/>
      <c r="W29" s="260"/>
      <c r="X29" s="260"/>
      <c r="Y29" s="258" t="s">
        <v>781</v>
      </c>
      <c r="Z29" s="664"/>
    </row>
    <row r="30" spans="1:26" ht="13.5">
      <c r="A30" s="93" t="s">
        <v>3522</v>
      </c>
      <c r="B30" s="219">
        <f>SUM(E30)</f>
        <v>7</v>
      </c>
      <c r="C30" s="258" t="s">
        <v>3521</v>
      </c>
      <c r="D30" s="258"/>
      <c r="E30" s="225">
        <f>SUM(F30:X30)</f>
        <v>7</v>
      </c>
      <c r="F30" s="260"/>
      <c r="G30" s="113"/>
      <c r="H30" s="113"/>
      <c r="I30" s="113"/>
      <c r="J30" s="113"/>
      <c r="K30" s="260"/>
      <c r="L30" s="260"/>
      <c r="M30" s="260"/>
      <c r="N30" s="260"/>
      <c r="O30" s="260"/>
      <c r="P30" s="260"/>
      <c r="Q30" s="260"/>
      <c r="R30" s="260"/>
      <c r="S30" s="260"/>
      <c r="T30" s="260"/>
      <c r="U30" s="260"/>
      <c r="V30" s="260"/>
      <c r="W30" s="260">
        <v>7</v>
      </c>
      <c r="X30" s="260"/>
      <c r="Y30" s="258" t="s">
        <v>3523</v>
      </c>
      <c r="Z30" s="258"/>
    </row>
    <row r="31" spans="1:26" ht="13.5">
      <c r="A31" s="18" t="s">
        <v>2377</v>
      </c>
      <c r="B31" s="216">
        <f>SUM(E31:E32)</f>
        <v>10</v>
      </c>
      <c r="C31" s="210" t="s">
        <v>2381</v>
      </c>
      <c r="D31" s="377"/>
      <c r="E31" s="222">
        <f>SUM(F31:X31)</f>
        <v>9</v>
      </c>
      <c r="F31" s="237"/>
      <c r="G31" s="109"/>
      <c r="H31" s="109"/>
      <c r="I31" s="109"/>
      <c r="J31" s="109"/>
      <c r="K31" s="109"/>
      <c r="L31" s="109"/>
      <c r="M31" s="109"/>
      <c r="N31" s="109"/>
      <c r="O31" s="109"/>
      <c r="P31" s="109"/>
      <c r="Q31" s="109">
        <v>9</v>
      </c>
      <c r="R31" s="109"/>
      <c r="S31" s="109"/>
      <c r="T31" s="109"/>
      <c r="U31" s="109"/>
      <c r="V31" s="109"/>
      <c r="W31" s="109"/>
      <c r="X31" s="109"/>
      <c r="Y31" s="210" t="s">
        <v>2383</v>
      </c>
      <c r="Z31" s="380"/>
    </row>
    <row r="32" spans="1:26" ht="13.5">
      <c r="A32" s="36"/>
      <c r="B32" s="228"/>
      <c r="C32" s="211" t="s">
        <v>2380</v>
      </c>
      <c r="D32" s="378"/>
      <c r="E32" s="230">
        <f>SUM(F32:X32)</f>
        <v>1</v>
      </c>
      <c r="F32" s="247" t="s">
        <v>358</v>
      </c>
      <c r="G32" s="209"/>
      <c r="H32" s="209"/>
      <c r="I32" s="209"/>
      <c r="J32" s="209" t="s">
        <v>440</v>
      </c>
      <c r="K32" s="209" t="s">
        <v>769</v>
      </c>
      <c r="L32" s="209">
        <v>1</v>
      </c>
      <c r="M32" s="209"/>
      <c r="N32" s="209"/>
      <c r="O32" s="209"/>
      <c r="P32" s="209"/>
      <c r="Q32" s="209"/>
      <c r="R32" s="209"/>
      <c r="S32" s="209"/>
      <c r="T32" s="209"/>
      <c r="U32" s="209"/>
      <c r="V32" s="209"/>
      <c r="W32" s="209"/>
      <c r="X32" s="209"/>
      <c r="Y32" s="211" t="s">
        <v>2382</v>
      </c>
      <c r="Z32" s="381"/>
    </row>
    <row r="33" spans="1:24" ht="14.25">
      <c r="A33" s="689"/>
      <c r="B33" s="690">
        <f>SUM(B4:B32)</f>
        <v>13588</v>
      </c>
      <c r="C33" s="637" t="s">
        <v>325</v>
      </c>
      <c r="D33" s="272"/>
      <c r="E33" s="232">
        <f>SUM(E4:E32)</f>
        <v>13588</v>
      </c>
      <c r="F33" s="276">
        <f>SUM(F4:F32)</f>
        <v>136</v>
      </c>
      <c r="G33" s="276">
        <f>SUM(G4:G32)</f>
        <v>271</v>
      </c>
      <c r="H33" s="276">
        <f>SUM(H4:H32)</f>
        <v>270</v>
      </c>
      <c r="I33" s="276">
        <f>SUM(I4:I32)</f>
        <v>383</v>
      </c>
      <c r="J33" s="276">
        <f>SUM(J4:J32)</f>
        <v>404</v>
      </c>
      <c r="K33" s="656">
        <f>SUM(K4:K32)</f>
        <v>761</v>
      </c>
      <c r="L33" s="656">
        <f>SUM(L4:L32)</f>
        <v>290</v>
      </c>
      <c r="M33" s="656">
        <f>SUM(M4:M32)</f>
        <v>1594</v>
      </c>
      <c r="N33" s="656">
        <f>SUM(N4:N32)</f>
        <v>1551</v>
      </c>
      <c r="O33" s="656">
        <f>SUM(O4:O32)</f>
        <v>369</v>
      </c>
      <c r="P33" s="656">
        <f>SUM(P4:P32)</f>
        <v>612</v>
      </c>
      <c r="Q33" s="656">
        <f>SUM(Q4:Q32)</f>
        <v>471</v>
      </c>
      <c r="R33" s="656">
        <f>SUM(R4:R32)</f>
        <v>225</v>
      </c>
      <c r="S33" s="656">
        <f>SUM(S4:S32)</f>
        <v>370</v>
      </c>
      <c r="T33" s="656">
        <f>SUM(T4:T32)</f>
        <v>894</v>
      </c>
      <c r="U33" s="656">
        <f>SUM(U4:U32)</f>
        <v>1401</v>
      </c>
      <c r="V33" s="656">
        <f>SUM(V4:V32)</f>
        <v>1074</v>
      </c>
      <c r="W33" s="656">
        <f>SUM(W4:W32)</f>
        <v>1009</v>
      </c>
      <c r="X33" s="656">
        <f>SUM(X4:X32)</f>
        <v>1503</v>
      </c>
    </row>
    <row r="34" spans="2:24" ht="13.5">
      <c r="B34" s="214"/>
      <c r="E34" s="214"/>
      <c r="F34" s="108"/>
      <c r="G34" s="108"/>
      <c r="H34" s="108"/>
      <c r="I34" s="108"/>
      <c r="J34" s="108"/>
      <c r="K34" s="108"/>
      <c r="L34" s="108"/>
      <c r="M34" s="108"/>
      <c r="N34" s="108"/>
      <c r="O34" s="108"/>
      <c r="P34" s="108"/>
      <c r="Q34" s="108"/>
      <c r="R34" s="108"/>
      <c r="S34" s="108"/>
      <c r="T34" s="108"/>
      <c r="U34" s="108"/>
      <c r="V34" s="108"/>
      <c r="W34" s="108"/>
      <c r="X34" s="108"/>
    </row>
    <row r="35" spans="2:24" ht="13.5">
      <c r="B35" s="108"/>
      <c r="E35" s="214"/>
      <c r="F35" s="108"/>
      <c r="G35" s="108"/>
      <c r="H35" s="108"/>
      <c r="I35" s="108"/>
      <c r="J35" s="108"/>
      <c r="K35" s="108"/>
      <c r="L35" s="108"/>
      <c r="M35" s="108"/>
      <c r="N35" s="108"/>
      <c r="O35" s="108"/>
      <c r="P35" s="108"/>
      <c r="Q35" s="108"/>
      <c r="R35" s="108"/>
      <c r="S35" s="108"/>
      <c r="T35" s="108"/>
      <c r="U35" s="108"/>
      <c r="V35" s="108"/>
      <c r="W35" s="108"/>
      <c r="X35" s="108"/>
    </row>
    <row r="36" spans="1:24" ht="34.5">
      <c r="A36" s="649"/>
      <c r="B36" s="649"/>
      <c r="C36" s="635" t="s">
        <v>327</v>
      </c>
      <c r="D36" s="123"/>
      <c r="E36" s="227" t="s">
        <v>324</v>
      </c>
      <c r="F36" s="233" t="s">
        <v>361</v>
      </c>
      <c r="G36" s="234" t="s">
        <v>364</v>
      </c>
      <c r="H36" s="234" t="s">
        <v>379</v>
      </c>
      <c r="I36" s="234" t="s">
        <v>380</v>
      </c>
      <c r="J36" s="234" t="s">
        <v>609</v>
      </c>
      <c r="K36" s="235" t="s">
        <v>603</v>
      </c>
      <c r="L36" s="235" t="s">
        <v>953</v>
      </c>
      <c r="M36" s="235" t="s">
        <v>1163</v>
      </c>
      <c r="N36" s="235" t="s">
        <v>1676</v>
      </c>
      <c r="O36" s="235" t="s">
        <v>1771</v>
      </c>
      <c r="P36" s="235" t="s">
        <v>1993</v>
      </c>
      <c r="Q36" s="235" t="s">
        <v>2298</v>
      </c>
      <c r="R36" s="235" t="s">
        <v>2526</v>
      </c>
      <c r="S36" s="235" t="s">
        <v>2626</v>
      </c>
      <c r="T36" s="235" t="s">
        <v>2858</v>
      </c>
      <c r="U36" s="235" t="s">
        <v>3136</v>
      </c>
      <c r="V36" s="235" t="s">
        <v>3412</v>
      </c>
      <c r="W36" s="141" t="s">
        <v>3770</v>
      </c>
      <c r="X36" s="804" t="s">
        <v>3824</v>
      </c>
    </row>
    <row r="37" spans="1:26" ht="13.5">
      <c r="A37" s="18" t="s">
        <v>2245</v>
      </c>
      <c r="B37" s="110">
        <f>SUM(E37:E38)</f>
        <v>9316</v>
      </c>
      <c r="C37" s="407" t="s">
        <v>2275</v>
      </c>
      <c r="D37" s="18"/>
      <c r="E37" s="222">
        <f>SUM(F37:X37)</f>
        <v>7854</v>
      </c>
      <c r="F37" s="237">
        <v>75</v>
      </c>
      <c r="G37" s="109">
        <v>202</v>
      </c>
      <c r="H37" s="109">
        <v>21</v>
      </c>
      <c r="I37" s="109">
        <v>175</v>
      </c>
      <c r="J37" s="109"/>
      <c r="K37" s="109">
        <v>244</v>
      </c>
      <c r="L37" s="109">
        <v>22</v>
      </c>
      <c r="M37" s="109">
        <v>1381</v>
      </c>
      <c r="N37" s="109">
        <v>1551</v>
      </c>
      <c r="O37" s="109">
        <v>169</v>
      </c>
      <c r="P37" s="109">
        <v>42</v>
      </c>
      <c r="Q37" s="109">
        <v>61</v>
      </c>
      <c r="R37" s="109">
        <v>14</v>
      </c>
      <c r="S37" s="109"/>
      <c r="T37" s="109">
        <v>16</v>
      </c>
      <c r="U37" s="109">
        <v>1013</v>
      </c>
      <c r="V37" s="109">
        <v>1074</v>
      </c>
      <c r="W37" s="109">
        <v>431</v>
      </c>
      <c r="X37" s="109">
        <v>1363</v>
      </c>
      <c r="Y37" s="18" t="s">
        <v>328</v>
      </c>
      <c r="Z37" s="20"/>
    </row>
    <row r="38" spans="1:26" ht="13.5">
      <c r="A38" s="55"/>
      <c r="B38" s="107"/>
      <c r="C38" s="437" t="s">
        <v>2276</v>
      </c>
      <c r="D38" s="55"/>
      <c r="E38" s="224">
        <f>SUM(F38:X38)</f>
        <v>1462</v>
      </c>
      <c r="F38" s="105">
        <v>13</v>
      </c>
      <c r="G38" s="106">
        <v>69</v>
      </c>
      <c r="H38" s="106">
        <v>122</v>
      </c>
      <c r="I38" s="106">
        <v>104</v>
      </c>
      <c r="J38" s="106">
        <v>54</v>
      </c>
      <c r="K38" s="106">
        <v>465</v>
      </c>
      <c r="L38" s="106">
        <v>110</v>
      </c>
      <c r="M38" s="106">
        <v>213</v>
      </c>
      <c r="N38" s="106"/>
      <c r="O38" s="106">
        <v>54</v>
      </c>
      <c r="P38" s="106">
        <v>12</v>
      </c>
      <c r="Q38" s="106">
        <v>30</v>
      </c>
      <c r="R38" s="106">
        <v>88</v>
      </c>
      <c r="S38" s="106">
        <v>59</v>
      </c>
      <c r="T38" s="106">
        <v>11</v>
      </c>
      <c r="U38" s="106">
        <v>14</v>
      </c>
      <c r="V38" s="106"/>
      <c r="W38" s="106">
        <v>6</v>
      </c>
      <c r="X38" s="106">
        <v>38</v>
      </c>
      <c r="Y38" s="55" t="s">
        <v>418</v>
      </c>
      <c r="Z38" s="23"/>
    </row>
    <row r="39" spans="1:26" ht="13.5">
      <c r="A39" s="18" t="s">
        <v>2246</v>
      </c>
      <c r="B39" s="110">
        <f>SUM(E39:E40)</f>
        <v>2444</v>
      </c>
      <c r="C39" s="407" t="s">
        <v>2277</v>
      </c>
      <c r="D39" s="8"/>
      <c r="E39" s="222">
        <f>SUM(F39:X39)</f>
        <v>1679</v>
      </c>
      <c r="F39" s="237">
        <v>5</v>
      </c>
      <c r="G39" s="109"/>
      <c r="H39" s="109">
        <v>5</v>
      </c>
      <c r="I39" s="109">
        <v>14</v>
      </c>
      <c r="J39" s="109">
        <v>86</v>
      </c>
      <c r="K39" s="109">
        <v>13</v>
      </c>
      <c r="L39" s="109">
        <v>3</v>
      </c>
      <c r="M39" s="109"/>
      <c r="N39" s="109"/>
      <c r="O39" s="109">
        <v>96</v>
      </c>
      <c r="P39" s="109">
        <v>387</v>
      </c>
      <c r="Q39" s="109">
        <v>330</v>
      </c>
      <c r="R39" s="109">
        <v>10</v>
      </c>
      <c r="S39" s="109">
        <v>97</v>
      </c>
      <c r="T39" s="109">
        <v>6</v>
      </c>
      <c r="U39" s="109">
        <v>357</v>
      </c>
      <c r="V39" s="109"/>
      <c r="W39" s="109">
        <v>202</v>
      </c>
      <c r="X39" s="109">
        <v>68</v>
      </c>
      <c r="Y39" s="18" t="s">
        <v>419</v>
      </c>
      <c r="Z39" s="41"/>
    </row>
    <row r="40" spans="1:26" ht="13.5">
      <c r="A40" s="55"/>
      <c r="B40" s="107"/>
      <c r="C40" s="437" t="s">
        <v>420</v>
      </c>
      <c r="D40" s="15"/>
      <c r="E40" s="224">
        <f>SUM(F40:X40)</f>
        <v>765</v>
      </c>
      <c r="F40" s="247">
        <v>15</v>
      </c>
      <c r="G40" s="209"/>
      <c r="H40" s="209">
        <v>118</v>
      </c>
      <c r="I40" s="209"/>
      <c r="J40" s="209">
        <v>144</v>
      </c>
      <c r="K40" s="209">
        <v>26</v>
      </c>
      <c r="L40" s="209">
        <v>47</v>
      </c>
      <c r="M40" s="209"/>
      <c r="N40" s="209"/>
      <c r="O40" s="209"/>
      <c r="P40" s="209"/>
      <c r="Q40" s="209">
        <v>27</v>
      </c>
      <c r="R40" s="209">
        <v>58</v>
      </c>
      <c r="S40" s="209">
        <v>186</v>
      </c>
      <c r="T40" s="209"/>
      <c r="U40" s="209"/>
      <c r="V40" s="209"/>
      <c r="W40" s="209">
        <v>136</v>
      </c>
      <c r="X40" s="209">
        <v>8</v>
      </c>
      <c r="Y40" s="55" t="s">
        <v>420</v>
      </c>
      <c r="Z40" s="393"/>
    </row>
    <row r="41" spans="1:26" ht="13.5">
      <c r="A41" s="29" t="s">
        <v>2247</v>
      </c>
      <c r="B41" s="110">
        <f>SUM(E41:E43)</f>
        <v>634</v>
      </c>
      <c r="C41" s="407" t="s">
        <v>2249</v>
      </c>
      <c r="D41" s="8"/>
      <c r="E41" s="222">
        <f>SUM(F41:X41)</f>
        <v>427</v>
      </c>
      <c r="F41" s="99"/>
      <c r="G41" s="100"/>
      <c r="H41" s="100">
        <v>4</v>
      </c>
      <c r="I41" s="100">
        <v>90</v>
      </c>
      <c r="J41" s="100">
        <v>119</v>
      </c>
      <c r="K41" s="100">
        <v>13</v>
      </c>
      <c r="L41" s="100">
        <v>41</v>
      </c>
      <c r="M41" s="100"/>
      <c r="N41" s="100"/>
      <c r="O41" s="100">
        <v>50</v>
      </c>
      <c r="P41" s="100">
        <v>9</v>
      </c>
      <c r="Q41" s="100">
        <v>23</v>
      </c>
      <c r="R41" s="100">
        <v>9</v>
      </c>
      <c r="S41" s="100">
        <v>27</v>
      </c>
      <c r="T41" s="100"/>
      <c r="U41" s="100"/>
      <c r="V41" s="100"/>
      <c r="W41" s="100">
        <v>27</v>
      </c>
      <c r="X41" s="100">
        <v>15</v>
      </c>
      <c r="Y41" s="18" t="s">
        <v>2249</v>
      </c>
      <c r="Z41" s="41"/>
    </row>
    <row r="42" spans="1:26" ht="13.5">
      <c r="A42" s="30"/>
      <c r="B42" s="101"/>
      <c r="C42" s="56" t="s">
        <v>2224</v>
      </c>
      <c r="D42" s="2"/>
      <c r="E42" s="223">
        <f>SUM(F42:X42)</f>
        <v>162</v>
      </c>
      <c r="F42" s="99"/>
      <c r="G42" s="100"/>
      <c r="H42" s="100"/>
      <c r="I42" s="100"/>
      <c r="J42" s="100"/>
      <c r="K42" s="100"/>
      <c r="L42" s="100"/>
      <c r="M42" s="100"/>
      <c r="N42" s="100"/>
      <c r="O42" s="100"/>
      <c r="P42" s="100">
        <v>162</v>
      </c>
      <c r="Q42" s="100"/>
      <c r="R42" s="100"/>
      <c r="S42" s="100"/>
      <c r="T42" s="100"/>
      <c r="U42" s="100"/>
      <c r="V42" s="100"/>
      <c r="W42" s="100"/>
      <c r="X42" s="100"/>
      <c r="Y42" s="19" t="s">
        <v>2224</v>
      </c>
      <c r="Z42" s="42"/>
    </row>
    <row r="43" spans="1:26" ht="13.5">
      <c r="A43" s="35"/>
      <c r="B43" s="107"/>
      <c r="C43" s="127" t="s">
        <v>422</v>
      </c>
      <c r="D43" s="208"/>
      <c r="E43" s="230">
        <f>SUM(F43:X43)</f>
        <v>45</v>
      </c>
      <c r="F43" s="247">
        <v>28</v>
      </c>
      <c r="G43" s="209"/>
      <c r="H43" s="209"/>
      <c r="I43" s="209"/>
      <c r="J43" s="209">
        <v>1</v>
      </c>
      <c r="K43" s="209"/>
      <c r="L43" s="209">
        <v>2</v>
      </c>
      <c r="M43" s="209"/>
      <c r="N43" s="209"/>
      <c r="O43" s="209"/>
      <c r="P43" s="209"/>
      <c r="Q43" s="209"/>
      <c r="R43" s="209"/>
      <c r="S43" s="209">
        <v>1</v>
      </c>
      <c r="T43" s="209"/>
      <c r="U43" s="209"/>
      <c r="V43" s="209"/>
      <c r="W43" s="209">
        <v>2</v>
      </c>
      <c r="X43" s="209">
        <v>11</v>
      </c>
      <c r="Y43" s="211" t="s">
        <v>422</v>
      </c>
      <c r="Z43" s="381"/>
    </row>
    <row r="44" spans="1:26" ht="13.5">
      <c r="A44" s="18" t="s">
        <v>2248</v>
      </c>
      <c r="B44" s="110">
        <f>SUM(E44:E46)</f>
        <v>1187</v>
      </c>
      <c r="C44" s="202" t="s">
        <v>1038</v>
      </c>
      <c r="D44" s="345"/>
      <c r="E44" s="231">
        <f>SUM(F44:X44)</f>
        <v>55</v>
      </c>
      <c r="F44" s="99"/>
      <c r="G44" s="100"/>
      <c r="H44" s="100"/>
      <c r="I44" s="100"/>
      <c r="J44" s="100"/>
      <c r="K44" s="100"/>
      <c r="L44" s="100">
        <v>55</v>
      </c>
      <c r="M44" s="100"/>
      <c r="N44" s="100"/>
      <c r="O44" s="100"/>
      <c r="P44" s="100"/>
      <c r="Q44" s="100"/>
      <c r="R44" s="100"/>
      <c r="S44" s="100"/>
      <c r="T44" s="100"/>
      <c r="U44" s="100"/>
      <c r="V44" s="100"/>
      <c r="W44" s="100"/>
      <c r="X44" s="100"/>
      <c r="Y44" s="257" t="s">
        <v>1038</v>
      </c>
      <c r="Z44" s="389"/>
    </row>
    <row r="45" spans="1:26" ht="13.5">
      <c r="A45" s="18"/>
      <c r="B45" s="110"/>
      <c r="C45" s="202" t="s">
        <v>2529</v>
      </c>
      <c r="D45" s="202"/>
      <c r="E45" s="231">
        <f>SUM(F45:X45)</f>
        <v>47</v>
      </c>
      <c r="F45" s="99"/>
      <c r="G45" s="100"/>
      <c r="H45" s="100"/>
      <c r="I45" s="100"/>
      <c r="J45" s="100"/>
      <c r="K45" s="100"/>
      <c r="L45" s="100"/>
      <c r="M45" s="100"/>
      <c r="N45" s="100"/>
      <c r="O45" s="100"/>
      <c r="P45" s="100"/>
      <c r="Q45" s="100"/>
      <c r="R45" s="100">
        <v>46</v>
      </c>
      <c r="S45" s="100"/>
      <c r="T45" s="100"/>
      <c r="U45" s="100"/>
      <c r="V45" s="100"/>
      <c r="W45" s="100">
        <v>1</v>
      </c>
      <c r="X45" s="100"/>
      <c r="Y45" s="257" t="s">
        <v>2532</v>
      </c>
      <c r="Z45" s="257"/>
    </row>
    <row r="46" spans="1:26" ht="14.25">
      <c r="A46" s="55"/>
      <c r="B46" s="107"/>
      <c r="C46" s="256" t="s">
        <v>421</v>
      </c>
      <c r="D46" s="213"/>
      <c r="E46" s="224">
        <f>SUM(F46:X46)</f>
        <v>1085</v>
      </c>
      <c r="F46" s="105"/>
      <c r="G46" s="106"/>
      <c r="H46" s="106"/>
      <c r="I46" s="106"/>
      <c r="J46" s="106"/>
      <c r="K46" s="106"/>
      <c r="L46" s="106">
        <v>10</v>
      </c>
      <c r="M46" s="106"/>
      <c r="N46" s="106"/>
      <c r="O46" s="106"/>
      <c r="P46" s="106"/>
      <c r="Q46" s="106"/>
      <c r="R46" s="106"/>
      <c r="S46" s="106"/>
      <c r="T46" s="106">
        <v>861</v>
      </c>
      <c r="U46" s="106">
        <v>17</v>
      </c>
      <c r="V46" s="106"/>
      <c r="W46" s="106">
        <v>197</v>
      </c>
      <c r="X46" s="106"/>
      <c r="Y46" s="212" t="s">
        <v>421</v>
      </c>
      <c r="Z46" s="386"/>
    </row>
    <row r="47" spans="1:26" ht="14.25">
      <c r="A47" s="580" t="s">
        <v>3524</v>
      </c>
      <c r="B47" s="254">
        <f>SUM(E47)</f>
        <v>7</v>
      </c>
      <c r="C47" s="250" t="s">
        <v>3767</v>
      </c>
      <c r="D47" s="665"/>
      <c r="E47" s="269">
        <f>SUM(F47:X47)</f>
        <v>7</v>
      </c>
      <c r="F47" s="253"/>
      <c r="G47" s="252"/>
      <c r="H47" s="252"/>
      <c r="I47" s="252"/>
      <c r="J47" s="252"/>
      <c r="K47" s="252"/>
      <c r="L47" s="252"/>
      <c r="M47" s="252"/>
      <c r="N47" s="252"/>
      <c r="O47" s="252"/>
      <c r="P47" s="252"/>
      <c r="Q47" s="252"/>
      <c r="R47" s="252"/>
      <c r="S47" s="252"/>
      <c r="T47" s="252"/>
      <c r="U47" s="252"/>
      <c r="V47" s="252"/>
      <c r="W47" s="252">
        <v>7</v>
      </c>
      <c r="X47" s="252"/>
      <c r="Y47" s="264" t="s">
        <v>3525</v>
      </c>
      <c r="Z47" s="728"/>
    </row>
    <row r="48" spans="1:24" ht="14.25">
      <c r="A48" s="689"/>
      <c r="B48" s="779">
        <f>SUM(B37:B47)</f>
        <v>13588</v>
      </c>
      <c r="C48" s="637" t="s">
        <v>359</v>
      </c>
      <c r="D48" s="272"/>
      <c r="E48" s="232">
        <f>SUM(E36:E47)</f>
        <v>13588</v>
      </c>
      <c r="F48" s="276">
        <f>SUM(F36:F46)</f>
        <v>136</v>
      </c>
      <c r="G48" s="276">
        <f>SUM(G36:G46)</f>
        <v>271</v>
      </c>
      <c r="H48" s="276">
        <f>SUM(H36:H46)</f>
        <v>270</v>
      </c>
      <c r="I48" s="276">
        <f>SUM(I36:I46)</f>
        <v>383</v>
      </c>
      <c r="J48" s="276">
        <f>SUM(J36:J46)</f>
        <v>404</v>
      </c>
      <c r="K48" s="656">
        <f>SUM(K36:K46)</f>
        <v>761</v>
      </c>
      <c r="L48" s="656">
        <f>SUM(L36:L46)</f>
        <v>290</v>
      </c>
      <c r="M48" s="656">
        <f>SUM(M36:M46)</f>
        <v>1594</v>
      </c>
      <c r="N48" s="656">
        <f>SUM(N36:N46)</f>
        <v>1551</v>
      </c>
      <c r="O48" s="656">
        <f>SUM(O36:O46)</f>
        <v>369</v>
      </c>
      <c r="P48" s="656">
        <f>SUM(P36:P46)</f>
        <v>612</v>
      </c>
      <c r="Q48" s="656">
        <f>SUM(Q36:Q46)</f>
        <v>471</v>
      </c>
      <c r="R48" s="656">
        <f>SUM(R37:R46)</f>
        <v>225</v>
      </c>
      <c r="S48" s="656">
        <f>SUM(S37:S46)</f>
        <v>370</v>
      </c>
      <c r="T48" s="656">
        <f>SUM(T37:T46)</f>
        <v>894</v>
      </c>
      <c r="U48" s="656">
        <f>SUM(U37:U46)</f>
        <v>1401</v>
      </c>
      <c r="V48" s="656">
        <f>SUM(V37:V46)</f>
        <v>1074</v>
      </c>
      <c r="W48" s="656">
        <f>SUM(W37:W47)</f>
        <v>1009</v>
      </c>
      <c r="X48" s="656">
        <f>SUM(X37:X47)</f>
        <v>1503</v>
      </c>
    </row>
    <row r="49" ht="13.5"/>
    <row r="55" ht="13.5"/>
    <row r="56" ht="13.5"/>
    <row r="57" ht="13.5"/>
    <row r="58" ht="13.5"/>
    <row r="59" ht="13.5"/>
  </sheetData>
  <mergeCells count="108">
    <mergeCell ref="B15:B16"/>
    <mergeCell ref="C44:D44"/>
    <mergeCell ref="C3:D3"/>
    <mergeCell ref="A20:A21"/>
    <mergeCell ref="B44:B46"/>
    <mergeCell ref="Y28:Z28"/>
    <mergeCell ref="Y40:Z40"/>
    <mergeCell ref="C5:D5"/>
    <mergeCell ref="A39:A40"/>
    <mergeCell ref="C48:D48"/>
    <mergeCell ref="A3:B3"/>
    <mergeCell ref="C47:D47"/>
    <mergeCell ref="Y7:Z7"/>
    <mergeCell ref="C16:D16"/>
    <mergeCell ref="Y29:Z29"/>
    <mergeCell ref="Y20:Z20"/>
    <mergeCell ref="Y24:Z24"/>
    <mergeCell ref="Y47:Z47"/>
    <mergeCell ref="C27:D27"/>
    <mergeCell ref="Y26:Z26"/>
    <mergeCell ref="C28:D28"/>
    <mergeCell ref="C37:D37"/>
    <mergeCell ref="Y32:Z32"/>
    <mergeCell ref="Y12:Z12"/>
    <mergeCell ref="Y46:Z46"/>
    <mergeCell ref="A41:A43"/>
    <mergeCell ref="C20:D20"/>
    <mergeCell ref="B4:B5"/>
    <mergeCell ref="C6:D6"/>
    <mergeCell ref="B20:B21"/>
    <mergeCell ref="C45:D45"/>
    <mergeCell ref="A44:A46"/>
    <mergeCell ref="C46:D46"/>
    <mergeCell ref="C12:D12"/>
    <mergeCell ref="Y27:Z27"/>
    <mergeCell ref="C29:D29"/>
    <mergeCell ref="A22:A28"/>
    <mergeCell ref="Y45:Z45"/>
    <mergeCell ref="C21:D21"/>
    <mergeCell ref="Y37:Z37"/>
    <mergeCell ref="B41:B43"/>
    <mergeCell ref="Y5:Z5"/>
    <mergeCell ref="C42:D42"/>
    <mergeCell ref="A15:A16"/>
    <mergeCell ref="B6:B14"/>
    <mergeCell ref="C22:D22"/>
    <mergeCell ref="Y14:Z14"/>
    <mergeCell ref="Y25:Z25"/>
    <mergeCell ref="Y44:Z44"/>
    <mergeCell ref="C25:D25"/>
    <mergeCell ref="Y21:Z21"/>
    <mergeCell ref="Y4:Z4"/>
    <mergeCell ref="A4:A5"/>
    <mergeCell ref="C38:D38"/>
    <mergeCell ref="B39:B40"/>
    <mergeCell ref="C32:D32"/>
    <mergeCell ref="Y10:Z10"/>
    <mergeCell ref="C14:D14"/>
    <mergeCell ref="Y23:Z23"/>
    <mergeCell ref="Y31:Z31"/>
    <mergeCell ref="Y43:Z43"/>
    <mergeCell ref="Y8:Z8"/>
    <mergeCell ref="Y38:Z38"/>
    <mergeCell ref="Y9:Z9"/>
    <mergeCell ref="Y6:Z6"/>
    <mergeCell ref="C17:D17"/>
    <mergeCell ref="Y30:Z30"/>
    <mergeCell ref="B37:B38"/>
    <mergeCell ref="C9:D9"/>
    <mergeCell ref="C41:D41"/>
    <mergeCell ref="C8:D8"/>
    <mergeCell ref="C31:D31"/>
    <mergeCell ref="C40:D40"/>
    <mergeCell ref="C11:D11"/>
    <mergeCell ref="C33:D33"/>
    <mergeCell ref="C13:D13"/>
    <mergeCell ref="C30:D30"/>
    <mergeCell ref="C18:D18"/>
    <mergeCell ref="C26:D26"/>
    <mergeCell ref="C19:D19"/>
    <mergeCell ref="C15:D15"/>
    <mergeCell ref="Y42:Z42"/>
    <mergeCell ref="Y13:Z13"/>
    <mergeCell ref="Y22:Z22"/>
    <mergeCell ref="Y18:Z18"/>
    <mergeCell ref="Y17:Z17"/>
    <mergeCell ref="Y16:Z16"/>
    <mergeCell ref="Y19:Z19"/>
    <mergeCell ref="C39:D39"/>
    <mergeCell ref="B17:B18"/>
    <mergeCell ref="C4:D4"/>
    <mergeCell ref="A36:B36"/>
    <mergeCell ref="C43:D43"/>
    <mergeCell ref="Y15:Z15"/>
    <mergeCell ref="C10:D10"/>
    <mergeCell ref="B31:B32"/>
    <mergeCell ref="Y41:Z41"/>
    <mergeCell ref="A17:A18"/>
    <mergeCell ref="Y11:Z11"/>
    <mergeCell ref="Y39:Z39"/>
    <mergeCell ref="C36:D36"/>
    <mergeCell ref="A6:A14"/>
    <mergeCell ref="A37:A38"/>
    <mergeCell ref="C24:D24"/>
    <mergeCell ref="B22:B28"/>
    <mergeCell ref="C23:D23"/>
    <mergeCell ref="A31:A32"/>
    <mergeCell ref="C7:D7"/>
  </mergeCells>
  <printOptions/>
  <pageMargins left="0.7" right="0.7" top="0.75" bottom="0.75" header="0.3" footer="0.3"/>
  <pageSetup fitToHeight="0" fitToWidth="0"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B1042"/>
  <sheetViews>
    <sheetView zoomScale="73" zoomScaleNormal="73" zoomScaleSheetLayoutView="100" workbookViewId="0" topLeftCell="A13">
      <selection activeCell="V47" sqref="V47"/>
    </sheetView>
  </sheetViews>
  <sheetFormatPr defaultColWidth="9.140625" defaultRowHeight="12.75"/>
  <cols>
    <col min="1" max="1" width="30.140625" style="0" bestFit="1" customWidth="1"/>
    <col min="2" max="2" width="5.57421875" style="0" customWidth="1"/>
    <col min="3" max="26" width="8.8515625" style="0" bestFit="1" customWidth="1"/>
  </cols>
  <sheetData>
    <row r="1" ht="12.75">
      <c r="A1" t="s">
        <v>303</v>
      </c>
    </row>
    <row r="2" ht="13.5" thickBot="1"/>
    <row r="3" spans="1:21" ht="36" thickBot="1" thickTop="1">
      <c r="A3" s="676" t="s">
        <v>3005</v>
      </c>
      <c r="B3" s="166" t="s">
        <v>318</v>
      </c>
      <c r="C3" s="137" t="s">
        <v>362</v>
      </c>
      <c r="D3" s="95" t="s">
        <v>363</v>
      </c>
      <c r="E3" s="95" t="s">
        <v>376</v>
      </c>
      <c r="F3" s="95" t="s">
        <v>380</v>
      </c>
      <c r="G3" s="141" t="s">
        <v>604</v>
      </c>
      <c r="H3" s="141" t="s">
        <v>603</v>
      </c>
      <c r="I3" s="141" t="s">
        <v>957</v>
      </c>
      <c r="J3" s="141" t="s">
        <v>1164</v>
      </c>
      <c r="K3" s="141" t="s">
        <v>1676</v>
      </c>
      <c r="L3" s="141" t="s">
        <v>1771</v>
      </c>
      <c r="M3" s="141" t="s">
        <v>1994</v>
      </c>
      <c r="N3" s="141" t="s">
        <v>2301</v>
      </c>
      <c r="O3" s="141" t="s">
        <v>2533</v>
      </c>
      <c r="P3" s="141" t="s">
        <v>2627</v>
      </c>
      <c r="Q3" s="141" t="s">
        <v>2861</v>
      </c>
      <c r="R3" s="95" t="s">
        <v>3137</v>
      </c>
      <c r="S3" s="141" t="s">
        <v>3411</v>
      </c>
      <c r="T3" s="141" t="s">
        <v>3770</v>
      </c>
      <c r="U3" s="730" t="s">
        <v>3825</v>
      </c>
    </row>
    <row r="4" spans="1:22" ht="13.5" thickTop="1">
      <c r="A4" s="568" t="s">
        <v>1263</v>
      </c>
      <c r="B4" s="20">
        <f>SUM(C4:U4)</f>
        <v>114</v>
      </c>
      <c r="C4" s="433">
        <v>2</v>
      </c>
      <c r="D4" s="10">
        <v>2</v>
      </c>
      <c r="E4" s="10"/>
      <c r="F4" s="10">
        <v>1</v>
      </c>
      <c r="G4" s="10">
        <v>4</v>
      </c>
      <c r="H4" s="10">
        <v>7</v>
      </c>
      <c r="I4" s="10">
        <v>1</v>
      </c>
      <c r="J4" s="10">
        <v>7</v>
      </c>
      <c r="K4" s="10">
        <v>10</v>
      </c>
      <c r="L4" s="10">
        <v>5</v>
      </c>
      <c r="M4" s="10">
        <v>10</v>
      </c>
      <c r="N4" s="10">
        <v>10</v>
      </c>
      <c r="O4" s="10">
        <v>6</v>
      </c>
      <c r="P4" s="10">
        <v>7</v>
      </c>
      <c r="Q4" s="10">
        <v>4</v>
      </c>
      <c r="R4" s="10">
        <v>9</v>
      </c>
      <c r="S4" s="10">
        <v>8</v>
      </c>
      <c r="T4" s="10">
        <v>12</v>
      </c>
      <c r="U4" s="59">
        <v>9</v>
      </c>
      <c r="V4" s="19" t="s">
        <v>1263</v>
      </c>
    </row>
    <row r="5" spans="1:22" ht="13.5">
      <c r="A5" s="568" t="s">
        <v>1264</v>
      </c>
      <c r="B5" s="21">
        <f>SUM(C5:U5)</f>
        <v>5</v>
      </c>
      <c r="C5" s="56"/>
      <c r="D5" s="2"/>
      <c r="E5" s="2"/>
      <c r="F5" s="2"/>
      <c r="G5" s="2"/>
      <c r="H5" s="2"/>
      <c r="I5" s="2"/>
      <c r="J5" s="2">
        <v>2</v>
      </c>
      <c r="K5" s="2"/>
      <c r="L5" s="2"/>
      <c r="M5" s="2"/>
      <c r="N5" s="2">
        <v>1</v>
      </c>
      <c r="O5" s="2"/>
      <c r="P5" s="2"/>
      <c r="Q5" s="2"/>
      <c r="R5" s="2"/>
      <c r="S5" s="2"/>
      <c r="T5" s="2">
        <v>2</v>
      </c>
      <c r="U5" s="42"/>
      <c r="V5" s="19" t="s">
        <v>1264</v>
      </c>
    </row>
    <row r="6" spans="1:22" ht="13.5">
      <c r="A6" s="568" t="s">
        <v>306</v>
      </c>
      <c r="B6" s="21">
        <f>SUM(C6:U6)</f>
        <v>163</v>
      </c>
      <c r="C6" s="56">
        <v>3</v>
      </c>
      <c r="D6" s="2">
        <v>7</v>
      </c>
      <c r="E6" s="2">
        <v>9</v>
      </c>
      <c r="F6" s="2">
        <v>6</v>
      </c>
      <c r="G6" s="2">
        <v>7</v>
      </c>
      <c r="H6" s="2">
        <v>12</v>
      </c>
      <c r="I6" s="2">
        <v>9</v>
      </c>
      <c r="J6" s="2">
        <v>11</v>
      </c>
      <c r="K6" s="2">
        <v>11</v>
      </c>
      <c r="L6" s="2">
        <v>7</v>
      </c>
      <c r="M6" s="2">
        <v>16</v>
      </c>
      <c r="N6" s="2">
        <v>5</v>
      </c>
      <c r="O6" s="2">
        <v>3</v>
      </c>
      <c r="P6" s="2">
        <v>14</v>
      </c>
      <c r="Q6" s="2">
        <v>12</v>
      </c>
      <c r="R6" s="2">
        <v>8</v>
      </c>
      <c r="S6" s="2">
        <v>7</v>
      </c>
      <c r="T6" s="2">
        <v>12</v>
      </c>
      <c r="U6" s="42">
        <v>4</v>
      </c>
      <c r="V6" s="19" t="s">
        <v>306</v>
      </c>
    </row>
    <row r="7" spans="1:22" ht="13.5">
      <c r="A7" s="568" t="s">
        <v>667</v>
      </c>
      <c r="B7" s="21">
        <f>SUM(C7:U7)</f>
        <v>3</v>
      </c>
      <c r="C7" s="56"/>
      <c r="D7" s="2"/>
      <c r="E7" s="2"/>
      <c r="F7" s="2"/>
      <c r="G7" s="2"/>
      <c r="H7" s="2">
        <v>2</v>
      </c>
      <c r="I7" s="2">
        <v>1</v>
      </c>
      <c r="J7" s="2"/>
      <c r="K7" s="2"/>
      <c r="L7" s="2"/>
      <c r="M7" s="2"/>
      <c r="N7" s="2"/>
      <c r="O7" s="2"/>
      <c r="P7" s="2"/>
      <c r="Q7" s="2"/>
      <c r="R7" s="2"/>
      <c r="S7" s="2"/>
      <c r="T7" s="2"/>
      <c r="U7" s="42"/>
      <c r="V7" s="19" t="s">
        <v>667</v>
      </c>
    </row>
    <row r="8" spans="1:22" ht="13.5">
      <c r="A8" s="568" t="s">
        <v>830</v>
      </c>
      <c r="B8" s="21">
        <f>SUM(C8:U8)</f>
        <v>2</v>
      </c>
      <c r="C8" s="56"/>
      <c r="D8" s="2"/>
      <c r="E8" s="2"/>
      <c r="F8" s="2">
        <v>2</v>
      </c>
      <c r="G8" s="2"/>
      <c r="H8" s="2"/>
      <c r="I8" s="2"/>
      <c r="J8" s="2"/>
      <c r="K8" s="2"/>
      <c r="L8" s="2"/>
      <c r="M8" s="2"/>
      <c r="N8" s="2"/>
      <c r="O8" s="2"/>
      <c r="P8" s="2"/>
      <c r="Q8" s="2"/>
      <c r="R8" s="2"/>
      <c r="S8" s="2"/>
      <c r="T8" s="2"/>
      <c r="U8" s="42"/>
      <c r="V8" s="19" t="s">
        <v>830</v>
      </c>
    </row>
    <row r="9" spans="1:22" ht="13.5">
      <c r="A9" s="568" t="s">
        <v>831</v>
      </c>
      <c r="B9" s="21">
        <f>SUM(C9:U9)</f>
        <v>1</v>
      </c>
      <c r="C9" s="56"/>
      <c r="D9" s="2"/>
      <c r="E9" s="2"/>
      <c r="F9" s="2"/>
      <c r="G9" s="2"/>
      <c r="H9" s="2">
        <v>1</v>
      </c>
      <c r="I9" s="2"/>
      <c r="J9" s="2"/>
      <c r="K9" s="2"/>
      <c r="L9" s="2"/>
      <c r="M9" s="2"/>
      <c r="N9" s="2"/>
      <c r="O9" s="2"/>
      <c r="P9" s="2"/>
      <c r="Q9" s="2"/>
      <c r="R9" s="2"/>
      <c r="S9" s="2"/>
      <c r="T9" s="2"/>
      <c r="U9" s="42"/>
      <c r="V9" s="19" t="s">
        <v>831</v>
      </c>
    </row>
    <row r="10" spans="1:22" ht="13.5">
      <c r="A10" s="568" t="s">
        <v>1422</v>
      </c>
      <c r="B10" s="21">
        <f>SUM(C10:U10)</f>
        <v>5</v>
      </c>
      <c r="C10" s="56"/>
      <c r="D10" s="2"/>
      <c r="E10" s="2"/>
      <c r="F10" s="2"/>
      <c r="G10" s="2"/>
      <c r="H10" s="2"/>
      <c r="I10" s="2"/>
      <c r="J10" s="2">
        <v>1</v>
      </c>
      <c r="K10" s="2"/>
      <c r="L10" s="2"/>
      <c r="M10" s="2"/>
      <c r="N10" s="2"/>
      <c r="O10" s="2"/>
      <c r="P10" s="2">
        <v>1</v>
      </c>
      <c r="Q10" s="2"/>
      <c r="R10" s="2">
        <v>1</v>
      </c>
      <c r="S10" s="2">
        <v>1</v>
      </c>
      <c r="T10" s="2">
        <v>1</v>
      </c>
      <c r="U10" s="42"/>
      <c r="V10" s="19" t="s">
        <v>1421</v>
      </c>
    </row>
    <row r="11" spans="1:22" ht="13.5">
      <c r="A11" s="568" t="s">
        <v>1812</v>
      </c>
      <c r="B11" s="21">
        <f>SUM(C11:U11)</f>
        <v>3</v>
      </c>
      <c r="C11" s="56"/>
      <c r="D11" s="2"/>
      <c r="E11" s="2"/>
      <c r="F11" s="2"/>
      <c r="G11" s="2"/>
      <c r="H11" s="2"/>
      <c r="I11" s="2"/>
      <c r="J11" s="2"/>
      <c r="K11" s="2"/>
      <c r="L11" s="2">
        <v>1</v>
      </c>
      <c r="M11" s="2"/>
      <c r="N11" s="2">
        <v>1</v>
      </c>
      <c r="O11" s="2"/>
      <c r="P11" s="2"/>
      <c r="Q11" s="2"/>
      <c r="R11" s="2">
        <v>1</v>
      </c>
      <c r="S11" s="2"/>
      <c r="T11" s="2"/>
      <c r="U11" s="42"/>
      <c r="V11" s="19" t="s">
        <v>1811</v>
      </c>
    </row>
    <row r="12" spans="1:22" ht="13.5">
      <c r="A12" s="568" t="s">
        <v>2076</v>
      </c>
      <c r="B12" s="21">
        <f>SUM(C12:U12)</f>
        <v>1</v>
      </c>
      <c r="C12" s="56"/>
      <c r="D12" s="2"/>
      <c r="E12" s="2"/>
      <c r="F12" s="2"/>
      <c r="G12" s="2"/>
      <c r="H12" s="2"/>
      <c r="I12" s="2"/>
      <c r="J12" s="2"/>
      <c r="K12" s="2"/>
      <c r="L12" s="2"/>
      <c r="M12" s="2">
        <v>1</v>
      </c>
      <c r="N12" s="2"/>
      <c r="O12" s="2"/>
      <c r="P12" s="2"/>
      <c r="Q12" s="2"/>
      <c r="R12" s="2"/>
      <c r="S12" s="2"/>
      <c r="T12" s="2"/>
      <c r="U12" s="42"/>
      <c r="V12" s="19" t="s">
        <v>2076</v>
      </c>
    </row>
    <row r="13" spans="1:22" ht="13.5">
      <c r="A13" s="568" t="s">
        <v>2146</v>
      </c>
      <c r="B13" s="21">
        <f>SUM(C13:U13)</f>
        <v>1</v>
      </c>
      <c r="C13" s="56"/>
      <c r="D13" s="2"/>
      <c r="E13" s="2"/>
      <c r="F13" s="2"/>
      <c r="G13" s="2"/>
      <c r="H13" s="2"/>
      <c r="I13" s="2"/>
      <c r="J13" s="2"/>
      <c r="K13" s="2"/>
      <c r="L13" s="2"/>
      <c r="M13" s="2">
        <v>1</v>
      </c>
      <c r="N13" s="2"/>
      <c r="O13" s="2"/>
      <c r="P13" s="2"/>
      <c r="Q13" s="2"/>
      <c r="R13" s="2"/>
      <c r="S13" s="2"/>
      <c r="T13" s="2"/>
      <c r="U13" s="42"/>
      <c r="V13" s="19" t="s">
        <v>2146</v>
      </c>
    </row>
    <row r="14" spans="1:22" ht="13.5">
      <c r="A14" s="568" t="s">
        <v>2173</v>
      </c>
      <c r="B14" s="21">
        <f>SUM(C14:U14)</f>
        <v>1</v>
      </c>
      <c r="C14" s="56"/>
      <c r="D14" s="2"/>
      <c r="E14" s="2"/>
      <c r="F14" s="2"/>
      <c r="G14" s="2"/>
      <c r="H14" s="2"/>
      <c r="I14" s="2"/>
      <c r="J14" s="2"/>
      <c r="K14" s="2"/>
      <c r="L14" s="2"/>
      <c r="M14" s="2">
        <v>1</v>
      </c>
      <c r="N14" s="2"/>
      <c r="O14" s="2"/>
      <c r="P14" s="2"/>
      <c r="Q14" s="2"/>
      <c r="R14" s="2"/>
      <c r="S14" s="2"/>
      <c r="T14" s="2"/>
      <c r="U14" s="42"/>
      <c r="V14" s="19" t="s">
        <v>2172</v>
      </c>
    </row>
    <row r="15" spans="1:22" ht="13.5">
      <c r="A15" s="568" t="s">
        <v>2415</v>
      </c>
      <c r="B15" s="21">
        <f>SUM(C15:U15)</f>
        <v>2</v>
      </c>
      <c r="C15" s="56"/>
      <c r="D15" s="2"/>
      <c r="E15" s="2"/>
      <c r="F15" s="2"/>
      <c r="G15" s="2"/>
      <c r="H15" s="2"/>
      <c r="I15" s="2"/>
      <c r="J15" s="2">
        <v>1</v>
      </c>
      <c r="K15" s="2"/>
      <c r="L15" s="2"/>
      <c r="M15" s="2"/>
      <c r="N15" s="2">
        <v>1</v>
      </c>
      <c r="O15" s="2"/>
      <c r="P15" s="2"/>
      <c r="Q15" s="2"/>
      <c r="R15" s="2"/>
      <c r="S15" s="2"/>
      <c r="T15" s="2"/>
      <c r="U15" s="42"/>
      <c r="V15" s="19" t="s">
        <v>2416</v>
      </c>
    </row>
    <row r="16" spans="1:22" ht="13.5">
      <c r="A16" s="568" t="s">
        <v>2498</v>
      </c>
      <c r="B16" s="21">
        <f>SUM(C16:U16)</f>
        <v>2</v>
      </c>
      <c r="C16" s="56"/>
      <c r="D16" s="2"/>
      <c r="E16" s="2"/>
      <c r="F16" s="2"/>
      <c r="G16" s="2"/>
      <c r="H16" s="2"/>
      <c r="I16" s="2"/>
      <c r="J16" s="2">
        <v>1</v>
      </c>
      <c r="K16" s="2"/>
      <c r="L16" s="2"/>
      <c r="M16" s="2"/>
      <c r="N16" s="2"/>
      <c r="O16" s="2"/>
      <c r="P16" s="2"/>
      <c r="Q16" s="2"/>
      <c r="R16" s="2"/>
      <c r="S16" s="2"/>
      <c r="T16" s="2"/>
      <c r="U16" s="42">
        <v>1</v>
      </c>
      <c r="V16" s="19" t="s">
        <v>2499</v>
      </c>
    </row>
    <row r="17" spans="1:22" ht="13.5" thickBot="1" thickTop="1">
      <c r="A17" s="568" t="s">
        <v>2430</v>
      </c>
      <c r="B17" s="21">
        <f>SUM(C17:U17)</f>
        <v>2</v>
      </c>
      <c r="C17" s="56"/>
      <c r="D17" s="2"/>
      <c r="E17" s="2"/>
      <c r="F17" s="2"/>
      <c r="G17" s="2"/>
      <c r="H17" s="2"/>
      <c r="I17" s="2"/>
      <c r="J17" s="2">
        <v>1</v>
      </c>
      <c r="K17" s="2"/>
      <c r="L17" s="2"/>
      <c r="M17" s="2"/>
      <c r="N17" s="2">
        <v>1</v>
      </c>
      <c r="O17" s="2"/>
      <c r="P17" s="2"/>
      <c r="Q17" s="2"/>
      <c r="R17" s="2"/>
      <c r="S17" s="2"/>
      <c r="T17" s="2"/>
      <c r="U17" s="42"/>
      <c r="V17" s="568" t="s">
        <v>2430</v>
      </c>
    </row>
    <row r="18" spans="1:22" ht="13.5" thickBot="1" thickTop="1">
      <c r="A18" s="568" t="s">
        <v>2862</v>
      </c>
      <c r="B18" s="21">
        <f>SUM(C18:U18)</f>
        <v>1</v>
      </c>
      <c r="C18" s="56"/>
      <c r="D18" s="2"/>
      <c r="E18" s="2"/>
      <c r="F18" s="2"/>
      <c r="G18" s="2"/>
      <c r="H18" s="2"/>
      <c r="I18" s="2"/>
      <c r="J18" s="2"/>
      <c r="K18" s="2"/>
      <c r="L18" s="2"/>
      <c r="M18" s="2"/>
      <c r="N18" s="2"/>
      <c r="O18" s="2"/>
      <c r="P18" s="2"/>
      <c r="Q18" s="2">
        <v>1</v>
      </c>
      <c r="R18" s="2"/>
      <c r="S18" s="2"/>
      <c r="T18" s="2"/>
      <c r="U18" s="42"/>
      <c r="V18" s="568" t="s">
        <v>2864</v>
      </c>
    </row>
    <row r="19" spans="1:22" ht="13.5" thickBot="1" thickTop="1">
      <c r="A19" s="568" t="s">
        <v>2863</v>
      </c>
      <c r="B19" s="21">
        <f>SUM(C19:U19)</f>
        <v>1</v>
      </c>
      <c r="C19" s="56"/>
      <c r="D19" s="2"/>
      <c r="E19" s="2"/>
      <c r="F19" s="2"/>
      <c r="G19" s="2"/>
      <c r="H19" s="2"/>
      <c r="I19" s="2"/>
      <c r="J19" s="2"/>
      <c r="K19" s="2"/>
      <c r="L19" s="2"/>
      <c r="M19" s="2"/>
      <c r="N19" s="2"/>
      <c r="O19" s="2"/>
      <c r="P19" s="2"/>
      <c r="Q19" s="2">
        <v>1</v>
      </c>
      <c r="R19" s="2"/>
      <c r="S19" s="2"/>
      <c r="T19" s="2"/>
      <c r="U19" s="42"/>
      <c r="V19" s="568" t="s">
        <v>2865</v>
      </c>
    </row>
    <row r="20" spans="1:22" ht="13.5" thickTop="1">
      <c r="A20" s="350" t="s">
        <v>507</v>
      </c>
      <c r="B20" s="318">
        <f>SUM(C20:U20)</f>
        <v>5</v>
      </c>
      <c r="C20" s="57"/>
      <c r="D20" s="11"/>
      <c r="E20" s="11"/>
      <c r="F20" s="11"/>
      <c r="G20" s="11">
        <v>2</v>
      </c>
      <c r="H20" s="11"/>
      <c r="I20" s="11"/>
      <c r="J20" s="11">
        <v>1</v>
      </c>
      <c r="K20" s="11"/>
      <c r="L20" s="11"/>
      <c r="M20" s="11"/>
      <c r="N20" s="11"/>
      <c r="O20" s="11"/>
      <c r="P20" s="11"/>
      <c r="Q20" s="11">
        <v>1</v>
      </c>
      <c r="R20" s="11">
        <v>1</v>
      </c>
      <c r="S20" s="11"/>
      <c r="T20" s="11"/>
      <c r="U20" s="43"/>
      <c r="V20" s="36" t="s">
        <v>507</v>
      </c>
    </row>
    <row r="21" spans="1:28" ht="13.5" thickBot="1">
      <c r="A21" s="350" t="s">
        <v>1165</v>
      </c>
      <c r="B21" s="584">
        <f>SUM(C21:U21)</f>
        <v>-18</v>
      </c>
      <c r="C21" s="57"/>
      <c r="D21" s="11"/>
      <c r="E21" s="11"/>
      <c r="F21" s="11"/>
      <c r="G21" s="11"/>
      <c r="H21" s="11"/>
      <c r="I21" s="11"/>
      <c r="J21" s="11">
        <v>-3</v>
      </c>
      <c r="K21" s="11"/>
      <c r="L21" s="11"/>
      <c r="M21" s="11">
        <v>-3</v>
      </c>
      <c r="N21" s="11">
        <v>-1</v>
      </c>
      <c r="O21" s="11"/>
      <c r="P21" s="11">
        <v>-1</v>
      </c>
      <c r="Q21" s="11">
        <v>-2</v>
      </c>
      <c r="R21" s="11">
        <v>-3</v>
      </c>
      <c r="S21" s="11">
        <v>-1</v>
      </c>
      <c r="T21" s="11">
        <v>-2</v>
      </c>
      <c r="U21" s="43">
        <v>-2</v>
      </c>
      <c r="V21" s="350" t="s">
        <v>1165</v>
      </c>
      <c r="Y21" t="s">
        <v>3889</v>
      </c>
    </row>
    <row r="22" spans="2:25" ht="13.5">
      <c r="B22" s="322">
        <f>SUM(B4:B21)</f>
        <v>294</v>
      </c>
      <c r="C22" s="139">
        <f>SUM(C4:C20)</f>
        <v>5</v>
      </c>
      <c r="D22" s="139">
        <f>SUM(D4:D20)</f>
        <v>9</v>
      </c>
      <c r="E22" s="139">
        <f>SUM(E4:E20)</f>
        <v>9</v>
      </c>
      <c r="F22" s="139">
        <f>SUM(F4:F20)</f>
        <v>9</v>
      </c>
      <c r="G22" s="139">
        <f>SUM(G4:G20)</f>
        <v>13</v>
      </c>
      <c r="H22" s="139">
        <f>SUM(H4:H20)</f>
        <v>22</v>
      </c>
      <c r="I22" s="139">
        <f>SUM(I4:I20)</f>
        <v>11</v>
      </c>
      <c r="J22" s="139">
        <f>SUM(J4:J21)</f>
        <v>22</v>
      </c>
      <c r="K22" s="139">
        <f>SUM(K4:K21)</f>
        <v>21</v>
      </c>
      <c r="L22" s="139">
        <f>SUM(L4:L21)</f>
        <v>13</v>
      </c>
      <c r="M22" s="139">
        <f>SUM(M4:M21)</f>
        <v>26</v>
      </c>
      <c r="N22" s="139">
        <f>SUM(N4:N21)</f>
        <v>18</v>
      </c>
      <c r="O22" s="139">
        <f>SUM(O4:O21)</f>
        <v>9</v>
      </c>
      <c r="P22" s="139">
        <f>SUM(P4:P21)</f>
        <v>21</v>
      </c>
      <c r="Q22" s="139">
        <f>SUM(Q4:Q21)</f>
        <v>17</v>
      </c>
      <c r="R22" s="139">
        <f>SUM(R4:R21)</f>
        <v>17</v>
      </c>
      <c r="S22" s="139">
        <f>SUM(S4:S21)</f>
        <v>15</v>
      </c>
      <c r="T22" s="139">
        <f>SUM(T4:T21)</f>
        <v>25</v>
      </c>
      <c r="U22" s="139">
        <f>SUM(U4:U21)</f>
        <v>12</v>
      </c>
      <c r="Y22" t="s">
        <v>3888</v>
      </c>
    </row>
    <row r="23" ht="13.5">
      <c r="Y23" t="s">
        <v>2866</v>
      </c>
    </row>
    <row r="24" spans="1:21" ht="36">
      <c r="A24" s="676" t="s">
        <v>3006</v>
      </c>
      <c r="B24" s="682" t="s">
        <v>318</v>
      </c>
      <c r="C24" s="137" t="s">
        <v>362</v>
      </c>
      <c r="D24" s="95" t="s">
        <v>363</v>
      </c>
      <c r="E24" s="95" t="s">
        <v>376</v>
      </c>
      <c r="F24" s="95" t="s">
        <v>380</v>
      </c>
      <c r="G24" s="141" t="s">
        <v>608</v>
      </c>
      <c r="H24" s="141" t="s">
        <v>603</v>
      </c>
      <c r="I24" s="141" t="s">
        <v>957</v>
      </c>
      <c r="J24" s="141" t="s">
        <v>1164</v>
      </c>
      <c r="K24" s="141" t="s">
        <v>1676</v>
      </c>
      <c r="L24" s="141" t="s">
        <v>1771</v>
      </c>
      <c r="M24" s="141" t="s">
        <v>1994</v>
      </c>
      <c r="N24" s="141" t="s">
        <v>2301</v>
      </c>
      <c r="O24" s="141" t="s">
        <v>2533</v>
      </c>
      <c r="P24" s="141" t="s">
        <v>2627</v>
      </c>
      <c r="Q24" s="141" t="s">
        <v>2861</v>
      </c>
      <c r="R24" s="95" t="s">
        <v>3137</v>
      </c>
      <c r="S24" s="141" t="s">
        <v>3411</v>
      </c>
      <c r="T24" s="141" t="s">
        <v>3770</v>
      </c>
      <c r="U24" s="730" t="s">
        <v>3825</v>
      </c>
    </row>
    <row r="25" spans="1:22" ht="14.25">
      <c r="A25" s="568" t="s">
        <v>316</v>
      </c>
      <c r="B25" s="573">
        <f>SUM(C25:U25)</f>
        <v>113</v>
      </c>
      <c r="C25" s="433">
        <v>3</v>
      </c>
      <c r="D25" s="10">
        <v>4</v>
      </c>
      <c r="E25" s="10">
        <v>2</v>
      </c>
      <c r="F25" s="10">
        <v>6</v>
      </c>
      <c r="G25" s="10">
        <v>5</v>
      </c>
      <c r="H25" s="10">
        <v>10</v>
      </c>
      <c r="I25" s="10">
        <v>5</v>
      </c>
      <c r="J25" s="10">
        <v>5</v>
      </c>
      <c r="K25" s="10">
        <v>7</v>
      </c>
      <c r="L25" s="10">
        <v>8</v>
      </c>
      <c r="M25" s="10">
        <v>16</v>
      </c>
      <c r="N25" s="10">
        <v>4</v>
      </c>
      <c r="O25" s="10">
        <v>2</v>
      </c>
      <c r="P25" s="10">
        <v>12</v>
      </c>
      <c r="Q25" s="10">
        <v>11</v>
      </c>
      <c r="R25" s="10">
        <v>4</v>
      </c>
      <c r="S25" s="10">
        <v>4</v>
      </c>
      <c r="T25" s="10">
        <v>3</v>
      </c>
      <c r="U25" s="59">
        <v>2</v>
      </c>
      <c r="V25" s="19" t="s">
        <v>316</v>
      </c>
    </row>
    <row r="26" spans="1:22" ht="13.5">
      <c r="A26" s="568" t="s">
        <v>309</v>
      </c>
      <c r="B26" s="21">
        <f>SUM(C26:U26)</f>
        <v>22</v>
      </c>
      <c r="C26" s="56"/>
      <c r="D26" s="2">
        <v>1</v>
      </c>
      <c r="E26" s="2"/>
      <c r="F26" s="2">
        <v>2</v>
      </c>
      <c r="G26" s="2">
        <v>4</v>
      </c>
      <c r="H26" s="2">
        <v>1</v>
      </c>
      <c r="I26" s="2"/>
      <c r="J26" s="2">
        <v>3</v>
      </c>
      <c r="K26" s="2">
        <v>1</v>
      </c>
      <c r="L26" s="2"/>
      <c r="M26" s="2"/>
      <c r="N26" s="2">
        <v>1</v>
      </c>
      <c r="O26" s="2"/>
      <c r="P26" s="2"/>
      <c r="Q26" s="2">
        <v>2</v>
      </c>
      <c r="R26" s="2">
        <v>3</v>
      </c>
      <c r="S26" s="2">
        <v>2</v>
      </c>
      <c r="T26" s="2">
        <v>1</v>
      </c>
      <c r="U26" s="42">
        <v>1</v>
      </c>
      <c r="V26" s="19" t="s">
        <v>309</v>
      </c>
    </row>
    <row r="27" spans="1:22" ht="14.25" thickBot="1">
      <c r="A27" s="568" t="s">
        <v>310</v>
      </c>
      <c r="B27" s="21">
        <f>SUM(C27:U27)</f>
        <v>49</v>
      </c>
      <c r="C27" s="56"/>
      <c r="D27" s="2"/>
      <c r="E27" s="2"/>
      <c r="F27" s="2">
        <v>1</v>
      </c>
      <c r="G27" s="2">
        <v>2</v>
      </c>
      <c r="H27" s="2">
        <v>2</v>
      </c>
      <c r="I27" s="2">
        <v>1</v>
      </c>
      <c r="J27" s="2">
        <v>9</v>
      </c>
      <c r="K27" s="2">
        <v>7</v>
      </c>
      <c r="L27" s="2">
        <v>3</v>
      </c>
      <c r="M27" s="2">
        <v>1</v>
      </c>
      <c r="N27" s="2">
        <v>5</v>
      </c>
      <c r="O27" s="2"/>
      <c r="P27" s="2">
        <v>2</v>
      </c>
      <c r="Q27" s="2"/>
      <c r="R27" s="2">
        <v>4</v>
      </c>
      <c r="S27" s="2">
        <v>6</v>
      </c>
      <c r="T27" s="2">
        <v>5</v>
      </c>
      <c r="U27" s="42">
        <v>1</v>
      </c>
      <c r="V27" s="19" t="s">
        <v>310</v>
      </c>
    </row>
    <row r="28" spans="1:22" ht="13.5" thickBot="1" thickTop="1">
      <c r="A28" s="568" t="s">
        <v>377</v>
      </c>
      <c r="B28" s="21">
        <f>SUM(C28:U28)</f>
        <v>17</v>
      </c>
      <c r="C28" s="56"/>
      <c r="D28" s="2">
        <v>2</v>
      </c>
      <c r="E28" s="2">
        <v>2</v>
      </c>
      <c r="F28" s="2"/>
      <c r="G28" s="2"/>
      <c r="H28" s="2">
        <v>1</v>
      </c>
      <c r="I28" s="2">
        <v>2</v>
      </c>
      <c r="J28" s="2">
        <v>3</v>
      </c>
      <c r="K28" s="2">
        <v>3</v>
      </c>
      <c r="L28" s="2"/>
      <c r="M28" s="2"/>
      <c r="N28" s="2"/>
      <c r="O28" s="2">
        <v>1</v>
      </c>
      <c r="P28" s="2">
        <v>2</v>
      </c>
      <c r="Q28" s="2"/>
      <c r="R28" s="2"/>
      <c r="S28" s="2"/>
      <c r="T28" s="2">
        <v>1</v>
      </c>
      <c r="U28" s="42"/>
      <c r="V28" s="19" t="s">
        <v>377</v>
      </c>
    </row>
    <row r="29" spans="1:22" ht="13.5">
      <c r="A29" s="568" t="s">
        <v>314</v>
      </c>
      <c r="B29" s="21">
        <f>SUM(C29:U29)</f>
        <v>18</v>
      </c>
      <c r="C29" s="56"/>
      <c r="D29" s="2"/>
      <c r="E29" s="2">
        <v>5</v>
      </c>
      <c r="F29" s="2"/>
      <c r="G29" s="2"/>
      <c r="H29" s="2">
        <v>3</v>
      </c>
      <c r="I29" s="2">
        <v>3</v>
      </c>
      <c r="J29" s="2">
        <v>1</v>
      </c>
      <c r="K29" s="2"/>
      <c r="L29" s="2"/>
      <c r="M29" s="2"/>
      <c r="N29" s="2"/>
      <c r="O29" s="2"/>
      <c r="P29" s="2"/>
      <c r="Q29" s="2"/>
      <c r="R29" s="2"/>
      <c r="S29" s="2"/>
      <c r="T29" s="2">
        <v>6</v>
      </c>
      <c r="U29" s="42"/>
      <c r="V29" s="19" t="s">
        <v>314</v>
      </c>
    </row>
    <row r="30" spans="1:22" ht="14.25">
      <c r="A30" s="350" t="s">
        <v>315</v>
      </c>
      <c r="B30" s="23">
        <f>SUM(C30:U30)</f>
        <v>75</v>
      </c>
      <c r="C30" s="57">
        <v>2</v>
      </c>
      <c r="D30" s="11">
        <v>2</v>
      </c>
      <c r="E30" s="11"/>
      <c r="F30" s="11"/>
      <c r="G30" s="11">
        <v>2</v>
      </c>
      <c r="H30" s="11">
        <v>5</v>
      </c>
      <c r="I30" s="11"/>
      <c r="J30" s="11">
        <v>1</v>
      </c>
      <c r="K30" s="11">
        <v>3</v>
      </c>
      <c r="L30" s="11">
        <v>2</v>
      </c>
      <c r="M30" s="11">
        <v>9</v>
      </c>
      <c r="N30" s="11">
        <v>8</v>
      </c>
      <c r="O30" s="11">
        <v>6</v>
      </c>
      <c r="P30" s="11">
        <v>5</v>
      </c>
      <c r="Q30" s="11">
        <v>4</v>
      </c>
      <c r="R30" s="11">
        <v>6</v>
      </c>
      <c r="S30" s="11">
        <v>3</v>
      </c>
      <c r="T30" s="11">
        <v>9</v>
      </c>
      <c r="U30" s="43">
        <v>8</v>
      </c>
      <c r="V30" s="36" t="s">
        <v>315</v>
      </c>
    </row>
    <row r="31" spans="2:21" ht="14.25">
      <c r="B31" s="142">
        <f>SUM(B25:B30)</f>
        <v>294</v>
      </c>
      <c r="C31" s="674">
        <f>SUM(C25:C30)</f>
        <v>5</v>
      </c>
      <c r="D31" s="139">
        <f>SUM(D25:D30)</f>
        <v>9</v>
      </c>
      <c r="E31" s="139">
        <f>SUM(E25:E30)</f>
        <v>9</v>
      </c>
      <c r="F31" s="139">
        <f>SUM(F25:F30)</f>
        <v>9</v>
      </c>
      <c r="G31" s="139">
        <f>SUM(G25:G30)</f>
        <v>13</v>
      </c>
      <c r="H31" s="139">
        <f>SUM(H25:H30)</f>
        <v>22</v>
      </c>
      <c r="I31" s="139">
        <f>SUM(I25:I30)</f>
        <v>11</v>
      </c>
      <c r="J31" s="139">
        <f>SUM(J25:J30)</f>
        <v>22</v>
      </c>
      <c r="K31" s="139">
        <f>SUM(K25:K30)</f>
        <v>21</v>
      </c>
      <c r="L31" s="139">
        <f>SUM(L25:L30)</f>
        <v>13</v>
      </c>
      <c r="M31" s="139">
        <f>SUM(M25:M30)</f>
        <v>26</v>
      </c>
      <c r="N31" s="139">
        <f>SUM(N25:N30)</f>
        <v>18</v>
      </c>
      <c r="O31" s="139">
        <f>SUM(O25:O30)</f>
        <v>9</v>
      </c>
      <c r="P31" s="139">
        <f>SUM(P25:P30)</f>
        <v>21</v>
      </c>
      <c r="Q31" s="139">
        <f>SUM(Q25:Q30)</f>
        <v>17</v>
      </c>
      <c r="R31" s="139">
        <f>SUM(R25:R30)</f>
        <v>17</v>
      </c>
      <c r="S31" s="139">
        <f>SUM(S25:S30)</f>
        <v>15</v>
      </c>
      <c r="T31" s="139">
        <f>SUM(T25:T30)</f>
        <v>25</v>
      </c>
      <c r="U31" s="139">
        <f>SUM(U25:U30)</f>
        <v>12</v>
      </c>
    </row>
    <row r="32" ht="14.25">
      <c r="B32" s="443"/>
    </row>
    <row r="33" spans="1:21" ht="36">
      <c r="A33" s="676" t="s">
        <v>3007</v>
      </c>
      <c r="B33" s="682" t="s">
        <v>318</v>
      </c>
      <c r="C33" s="137" t="s">
        <v>362</v>
      </c>
      <c r="D33" s="95" t="s">
        <v>363</v>
      </c>
      <c r="E33" s="95" t="s">
        <v>376</v>
      </c>
      <c r="F33" s="95" t="s">
        <v>380</v>
      </c>
      <c r="G33" s="141" t="s">
        <v>607</v>
      </c>
      <c r="H33" s="141" t="s">
        <v>603</v>
      </c>
      <c r="I33" s="141" t="s">
        <v>957</v>
      </c>
      <c r="J33" s="141" t="s">
        <v>1164</v>
      </c>
      <c r="K33" s="141" t="s">
        <v>1676</v>
      </c>
      <c r="L33" s="141" t="s">
        <v>1771</v>
      </c>
      <c r="M33" s="141" t="s">
        <v>1994</v>
      </c>
      <c r="N33" s="141" t="s">
        <v>2301</v>
      </c>
      <c r="O33" s="141" t="s">
        <v>2533</v>
      </c>
      <c r="P33" s="141" t="s">
        <v>2627</v>
      </c>
      <c r="Q33" s="141" t="s">
        <v>2861</v>
      </c>
      <c r="R33" s="95" t="s">
        <v>3137</v>
      </c>
      <c r="S33" s="141" t="s">
        <v>3411</v>
      </c>
      <c r="T33" s="141" t="s">
        <v>3770</v>
      </c>
      <c r="U33" s="730" t="s">
        <v>3825</v>
      </c>
    </row>
    <row r="34" spans="1:22" ht="14.25">
      <c r="A34" s="568" t="s">
        <v>312</v>
      </c>
      <c r="B34" s="573">
        <f>SUM(C34:U34)</f>
        <v>216</v>
      </c>
      <c r="C34" s="433">
        <v>3</v>
      </c>
      <c r="D34" s="10">
        <v>7</v>
      </c>
      <c r="E34" s="10">
        <v>7</v>
      </c>
      <c r="F34" s="10">
        <v>9</v>
      </c>
      <c r="G34" s="10">
        <v>11</v>
      </c>
      <c r="H34" s="10">
        <v>17</v>
      </c>
      <c r="I34" s="10">
        <v>9</v>
      </c>
      <c r="J34" s="10">
        <v>20</v>
      </c>
      <c r="K34" s="10">
        <v>18</v>
      </c>
      <c r="L34" s="10">
        <v>11</v>
      </c>
      <c r="M34" s="10">
        <v>17</v>
      </c>
      <c r="N34" s="10">
        <v>10</v>
      </c>
      <c r="O34" s="10">
        <v>3</v>
      </c>
      <c r="P34" s="10">
        <v>16</v>
      </c>
      <c r="Q34" s="10">
        <v>13</v>
      </c>
      <c r="R34" s="10">
        <v>11</v>
      </c>
      <c r="S34" s="10">
        <v>12</v>
      </c>
      <c r="T34" s="10">
        <v>18</v>
      </c>
      <c r="U34" s="59">
        <v>4</v>
      </c>
      <c r="V34" s="19" t="s">
        <v>312</v>
      </c>
    </row>
    <row r="35" spans="1:22" ht="14.25">
      <c r="A35" s="350" t="s">
        <v>313</v>
      </c>
      <c r="B35" s="21">
        <f>SUM(C35:U35)</f>
        <v>78</v>
      </c>
      <c r="C35" s="57">
        <v>2</v>
      </c>
      <c r="D35" s="11">
        <v>2</v>
      </c>
      <c r="E35" s="11">
        <v>2</v>
      </c>
      <c r="F35" s="11"/>
      <c r="G35" s="11">
        <v>2</v>
      </c>
      <c r="H35" s="11">
        <v>5</v>
      </c>
      <c r="I35" s="11">
        <v>2</v>
      </c>
      <c r="J35" s="11">
        <v>2</v>
      </c>
      <c r="K35" s="11">
        <v>3</v>
      </c>
      <c r="L35" s="11">
        <v>2</v>
      </c>
      <c r="M35" s="11">
        <v>9</v>
      </c>
      <c r="N35" s="11">
        <v>8</v>
      </c>
      <c r="O35" s="11">
        <v>6</v>
      </c>
      <c r="P35" s="11">
        <v>5</v>
      </c>
      <c r="Q35" s="11">
        <v>4</v>
      </c>
      <c r="R35" s="11">
        <v>6</v>
      </c>
      <c r="S35" s="11">
        <v>3</v>
      </c>
      <c r="T35" s="11">
        <v>7</v>
      </c>
      <c r="U35" s="43">
        <v>8</v>
      </c>
      <c r="V35" s="36" t="s">
        <v>313</v>
      </c>
    </row>
    <row r="36" spans="2:21" ht="13.5">
      <c r="B36" s="142">
        <f>SUM(B34:B35)</f>
        <v>294</v>
      </c>
      <c r="C36" s="674">
        <f>SUM(C34:C35)</f>
        <v>5</v>
      </c>
      <c r="D36" s="139">
        <f>SUM(D34:D35)</f>
        <v>9</v>
      </c>
      <c r="E36" s="139">
        <f>SUM(E34:E35)</f>
        <v>9</v>
      </c>
      <c r="F36" s="139">
        <f>SUM(F34:F35)</f>
        <v>9</v>
      </c>
      <c r="G36" s="139">
        <f>SUM(G34:G35)</f>
        <v>13</v>
      </c>
      <c r="H36" s="139">
        <f>SUM(H34:H35)</f>
        <v>22</v>
      </c>
      <c r="I36" s="139">
        <f>SUM(I34:I35)</f>
        <v>11</v>
      </c>
      <c r="J36" s="139">
        <f>SUM(J34:J35)</f>
        <v>22</v>
      </c>
      <c r="K36" s="139">
        <f>SUM(K34:K35)</f>
        <v>21</v>
      </c>
      <c r="L36" s="139">
        <f>SUM(L34:L35)</f>
        <v>13</v>
      </c>
      <c r="M36" s="139">
        <f>SUM(M34:M35)</f>
        <v>26</v>
      </c>
      <c r="N36" s="139">
        <f>SUM(N34:N35)</f>
        <v>18</v>
      </c>
      <c r="O36" s="139">
        <f>SUM(O34:O35)</f>
        <v>9</v>
      </c>
      <c r="P36" s="139">
        <f>SUM(P34:P35)</f>
        <v>21</v>
      </c>
      <c r="Q36" s="139">
        <f>SUM(Q34:Q35)</f>
        <v>17</v>
      </c>
      <c r="R36" s="139">
        <f>SUM(R34:R35)</f>
        <v>17</v>
      </c>
      <c r="S36" s="139">
        <f>SUM(S34:S35)</f>
        <v>15</v>
      </c>
      <c r="T36" s="139">
        <f>SUM(T34:T35)</f>
        <v>25</v>
      </c>
      <c r="U36" s="139">
        <f>SUM(U34:U35)</f>
        <v>12</v>
      </c>
    </row>
    <row r="38" spans="1:21" ht="36">
      <c r="A38" s="676" t="s">
        <v>3008</v>
      </c>
      <c r="B38" s="682" t="s">
        <v>318</v>
      </c>
      <c r="C38" s="137" t="s">
        <v>362</v>
      </c>
      <c r="D38" s="95" t="s">
        <v>363</v>
      </c>
      <c r="E38" s="95" t="s">
        <v>376</v>
      </c>
      <c r="F38" s="95" t="s">
        <v>380</v>
      </c>
      <c r="G38" s="141" t="s">
        <v>606</v>
      </c>
      <c r="H38" s="141" t="s">
        <v>603</v>
      </c>
      <c r="I38" s="141" t="s">
        <v>957</v>
      </c>
      <c r="J38" s="141" t="s">
        <v>1164</v>
      </c>
      <c r="K38" s="141" t="s">
        <v>1676</v>
      </c>
      <c r="L38" s="141" t="s">
        <v>1771</v>
      </c>
      <c r="M38" s="141" t="s">
        <v>1994</v>
      </c>
      <c r="N38" s="141" t="s">
        <v>2301</v>
      </c>
      <c r="O38" s="141" t="s">
        <v>2533</v>
      </c>
      <c r="P38" s="141" t="s">
        <v>2627</v>
      </c>
      <c r="Q38" s="141" t="s">
        <v>2861</v>
      </c>
      <c r="R38" s="95" t="s">
        <v>3137</v>
      </c>
      <c r="S38" s="141" t="s">
        <v>3411</v>
      </c>
      <c r="T38" s="141" t="s">
        <v>3770</v>
      </c>
      <c r="U38" s="730" t="s">
        <v>3825</v>
      </c>
    </row>
    <row r="39" spans="1:22" ht="13.5">
      <c r="A39" s="568" t="s">
        <v>381</v>
      </c>
      <c r="B39" s="573">
        <f>SUM(C39:U39)</f>
        <v>67</v>
      </c>
      <c r="C39" s="433">
        <v>1</v>
      </c>
      <c r="D39" s="10"/>
      <c r="E39" s="10">
        <v>5</v>
      </c>
      <c r="F39" s="10">
        <v>3</v>
      </c>
      <c r="G39" s="10">
        <v>5</v>
      </c>
      <c r="H39" s="10">
        <v>3</v>
      </c>
      <c r="I39" s="10">
        <v>5</v>
      </c>
      <c r="J39" s="10"/>
      <c r="K39" s="10"/>
      <c r="L39" s="10">
        <v>3</v>
      </c>
      <c r="M39" s="10">
        <v>6</v>
      </c>
      <c r="N39" s="10">
        <v>1</v>
      </c>
      <c r="O39" s="10">
        <v>1</v>
      </c>
      <c r="P39" s="10">
        <v>10</v>
      </c>
      <c r="Q39" s="10">
        <v>11</v>
      </c>
      <c r="R39" s="10">
        <v>2</v>
      </c>
      <c r="S39" s="10"/>
      <c r="T39" s="10">
        <v>9</v>
      </c>
      <c r="U39" s="59">
        <v>2</v>
      </c>
      <c r="V39" s="19" t="s">
        <v>381</v>
      </c>
    </row>
    <row r="40" spans="1:26" ht="14.25">
      <c r="A40" s="568" t="s">
        <v>448</v>
      </c>
      <c r="B40" s="21">
        <f>SUM(C40:U40)</f>
        <v>94</v>
      </c>
      <c r="C40" s="56">
        <v>2</v>
      </c>
      <c r="D40" s="2">
        <v>4</v>
      </c>
      <c r="E40" s="2">
        <v>2</v>
      </c>
      <c r="F40" s="2">
        <v>6</v>
      </c>
      <c r="G40" s="2">
        <v>6</v>
      </c>
      <c r="H40" s="2">
        <v>12</v>
      </c>
      <c r="I40" s="2">
        <v>3</v>
      </c>
      <c r="J40" s="2">
        <v>8</v>
      </c>
      <c r="K40" s="2">
        <v>6</v>
      </c>
      <c r="L40" s="2">
        <v>5</v>
      </c>
      <c r="M40" s="2">
        <v>15</v>
      </c>
      <c r="N40" s="2">
        <v>3</v>
      </c>
      <c r="O40" s="2">
        <v>1</v>
      </c>
      <c r="P40" s="2">
        <v>2</v>
      </c>
      <c r="Q40" s="2">
        <v>1</v>
      </c>
      <c r="R40" s="2">
        <v>7</v>
      </c>
      <c r="S40" s="2">
        <v>8</v>
      </c>
      <c r="T40" s="2">
        <v>3</v>
      </c>
      <c r="U40" s="42"/>
      <c r="V40" s="19" t="s">
        <v>448</v>
      </c>
      <c r="Z40" t="s">
        <v>1847</v>
      </c>
    </row>
    <row r="41" spans="1:22" ht="14.25">
      <c r="A41" s="350" t="s">
        <v>378</v>
      </c>
      <c r="B41" s="21">
        <f>SUM(C41:U41)</f>
        <v>133</v>
      </c>
      <c r="C41" s="56">
        <v>2</v>
      </c>
      <c r="D41" s="2">
        <v>5</v>
      </c>
      <c r="E41" s="2">
        <v>2</v>
      </c>
      <c r="F41" s="2"/>
      <c r="G41" s="2">
        <v>2</v>
      </c>
      <c r="H41" s="2">
        <v>7</v>
      </c>
      <c r="I41" s="15">
        <v>3</v>
      </c>
      <c r="J41" s="15">
        <v>14</v>
      </c>
      <c r="K41" s="15">
        <v>15</v>
      </c>
      <c r="L41" s="15">
        <v>5</v>
      </c>
      <c r="M41" s="15">
        <v>5</v>
      </c>
      <c r="N41" s="15">
        <v>14</v>
      </c>
      <c r="O41" s="15">
        <v>7</v>
      </c>
      <c r="P41" s="15">
        <v>9</v>
      </c>
      <c r="Q41" s="15">
        <v>5</v>
      </c>
      <c r="R41" s="15">
        <v>8</v>
      </c>
      <c r="S41" s="15">
        <v>7</v>
      </c>
      <c r="T41" s="15">
        <v>13</v>
      </c>
      <c r="U41" s="42">
        <v>10</v>
      </c>
      <c r="V41" s="36" t="s">
        <v>378</v>
      </c>
    </row>
    <row r="42" spans="2:21" ht="13.5">
      <c r="B42" s="142">
        <f>SUM(B39:B41)</f>
        <v>294</v>
      </c>
      <c r="C42" s="337">
        <f>SUM(C39:C41)</f>
        <v>5</v>
      </c>
      <c r="D42" s="138">
        <f>SUM(D39:D41)</f>
        <v>9</v>
      </c>
      <c r="E42" s="138">
        <f>SUM(E39:E41)</f>
        <v>9</v>
      </c>
      <c r="F42" s="138">
        <f>SUM(F39:F41)</f>
        <v>9</v>
      </c>
      <c r="G42" s="138">
        <f>SUM(G39:G41)</f>
        <v>13</v>
      </c>
      <c r="H42" s="140">
        <f>SUM(H39:H41)</f>
        <v>22</v>
      </c>
      <c r="I42" s="138">
        <f>SUM(I39:I41)</f>
        <v>11</v>
      </c>
      <c r="J42" s="140">
        <f>SUM(J39:J41)</f>
        <v>22</v>
      </c>
      <c r="K42" s="140">
        <f>SUM(K39:K41)</f>
        <v>21</v>
      </c>
      <c r="L42" s="140">
        <f>SUM(L39:L41)</f>
        <v>13</v>
      </c>
      <c r="M42" s="138">
        <f>SUM(M39:M41)</f>
        <v>26</v>
      </c>
      <c r="N42" s="138">
        <f>SUM(N39:N41)</f>
        <v>18</v>
      </c>
      <c r="O42" s="138">
        <f>SUM(O39:O41)</f>
        <v>9</v>
      </c>
      <c r="P42" s="138">
        <f>SUM(P39:P41)</f>
        <v>21</v>
      </c>
      <c r="Q42" s="138">
        <f>SUM(Q39:Q41)</f>
        <v>17</v>
      </c>
      <c r="R42" s="138">
        <f>SUM(R39:R41)</f>
        <v>17</v>
      </c>
      <c r="S42" s="138">
        <f>SUM(S39:S41)</f>
        <v>15</v>
      </c>
      <c r="T42" s="138">
        <f>SUM(T39:T41)</f>
        <v>25</v>
      </c>
      <c r="U42" s="337">
        <f>SUM(U39:U41)</f>
        <v>12</v>
      </c>
    </row>
    <row r="44" spans="1:21" ht="36">
      <c r="A44" s="676" t="s">
        <v>3009</v>
      </c>
      <c r="B44" s="682" t="s">
        <v>318</v>
      </c>
      <c r="C44" s="137" t="s">
        <v>362</v>
      </c>
      <c r="D44" s="95" t="s">
        <v>363</v>
      </c>
      <c r="E44" s="95" t="s">
        <v>376</v>
      </c>
      <c r="F44" s="95" t="s">
        <v>380</v>
      </c>
      <c r="G44" s="141" t="s">
        <v>605</v>
      </c>
      <c r="H44" s="141" t="s">
        <v>603</v>
      </c>
      <c r="I44" s="141" t="s">
        <v>957</v>
      </c>
      <c r="J44" s="141" t="s">
        <v>1164</v>
      </c>
      <c r="K44" s="141" t="s">
        <v>1676</v>
      </c>
      <c r="L44" s="141" t="s">
        <v>1771</v>
      </c>
      <c r="M44" s="141" t="s">
        <v>1994</v>
      </c>
      <c r="N44" s="141" t="s">
        <v>2301</v>
      </c>
      <c r="O44" s="141" t="s">
        <v>2533</v>
      </c>
      <c r="P44" s="141" t="s">
        <v>2627</v>
      </c>
      <c r="Q44" s="141" t="s">
        <v>2861</v>
      </c>
      <c r="R44" s="95" t="s">
        <v>3137</v>
      </c>
      <c r="S44" s="141" t="s">
        <v>3411</v>
      </c>
      <c r="T44" s="141" t="s">
        <v>3770</v>
      </c>
      <c r="U44" s="730" t="s">
        <v>3825</v>
      </c>
    </row>
    <row r="45" spans="1:22" ht="13.5">
      <c r="A45" s="568" t="s">
        <v>344</v>
      </c>
      <c r="B45" s="573">
        <f>SUM(C45:U45)</f>
        <v>101</v>
      </c>
      <c r="C45" s="433">
        <v>3</v>
      </c>
      <c r="D45" s="10"/>
      <c r="E45" s="10">
        <v>3</v>
      </c>
      <c r="F45" s="10">
        <v>6</v>
      </c>
      <c r="G45" s="10">
        <v>7</v>
      </c>
      <c r="H45" s="10">
        <v>13</v>
      </c>
      <c r="I45" s="10">
        <v>6</v>
      </c>
      <c r="J45" s="10">
        <v>7</v>
      </c>
      <c r="K45" s="10">
        <v>10</v>
      </c>
      <c r="L45" s="10">
        <v>7</v>
      </c>
      <c r="M45" s="10"/>
      <c r="N45" s="10">
        <v>5</v>
      </c>
      <c r="O45" s="10">
        <v>5</v>
      </c>
      <c r="P45" s="10">
        <v>4</v>
      </c>
      <c r="Q45" s="10">
        <v>6</v>
      </c>
      <c r="R45" s="10">
        <v>5</v>
      </c>
      <c r="S45" s="10">
        <v>4</v>
      </c>
      <c r="T45" s="10">
        <v>3</v>
      </c>
      <c r="U45" s="59">
        <v>7</v>
      </c>
      <c r="V45" s="19" t="s">
        <v>344</v>
      </c>
    </row>
    <row r="46" spans="1:22" ht="14.25">
      <c r="A46" s="568" t="s">
        <v>767</v>
      </c>
      <c r="B46" s="21">
        <f>SUM(C46:U46)</f>
        <v>34</v>
      </c>
      <c r="C46" s="433"/>
      <c r="D46" s="10"/>
      <c r="E46" s="10"/>
      <c r="F46" s="10">
        <v>1</v>
      </c>
      <c r="G46" s="10">
        <v>1</v>
      </c>
      <c r="H46" s="10">
        <v>4</v>
      </c>
      <c r="I46" s="10">
        <v>1</v>
      </c>
      <c r="J46" s="10">
        <v>4</v>
      </c>
      <c r="K46" s="10"/>
      <c r="L46" s="10"/>
      <c r="M46" s="10"/>
      <c r="N46" s="10">
        <v>3</v>
      </c>
      <c r="O46" s="10"/>
      <c r="P46" s="10">
        <v>1</v>
      </c>
      <c r="Q46" s="10">
        <v>2</v>
      </c>
      <c r="R46" s="10">
        <v>6</v>
      </c>
      <c r="S46" s="10">
        <v>7</v>
      </c>
      <c r="T46" s="10">
        <v>3</v>
      </c>
      <c r="U46" s="59">
        <v>1</v>
      </c>
      <c r="V46" s="19" t="s">
        <v>767</v>
      </c>
    </row>
    <row r="47" spans="1:22" ht="13.5">
      <c r="A47" s="568" t="s">
        <v>345</v>
      </c>
      <c r="B47" s="21">
        <f>SUM(C47:U47)</f>
        <v>126</v>
      </c>
      <c r="C47" s="56">
        <v>2</v>
      </c>
      <c r="D47" s="2">
        <v>2</v>
      </c>
      <c r="E47" s="2">
        <v>5</v>
      </c>
      <c r="F47" s="2">
        <v>2</v>
      </c>
      <c r="G47" s="2">
        <v>5</v>
      </c>
      <c r="H47" s="2">
        <v>5</v>
      </c>
      <c r="I47" s="2">
        <v>4</v>
      </c>
      <c r="J47" s="2">
        <v>11</v>
      </c>
      <c r="K47" s="2">
        <v>11</v>
      </c>
      <c r="L47" s="2">
        <v>4</v>
      </c>
      <c r="M47" s="2">
        <v>6</v>
      </c>
      <c r="N47" s="2">
        <v>10</v>
      </c>
      <c r="O47" s="2">
        <v>1</v>
      </c>
      <c r="P47" s="2">
        <v>16</v>
      </c>
      <c r="Q47" s="2">
        <v>9</v>
      </c>
      <c r="R47" s="2">
        <v>6</v>
      </c>
      <c r="S47" s="2">
        <v>4</v>
      </c>
      <c r="T47" s="2">
        <v>19</v>
      </c>
      <c r="U47" s="42">
        <v>4</v>
      </c>
      <c r="V47" s="19" t="s">
        <v>345</v>
      </c>
    </row>
    <row r="48" spans="1:22" ht="13.5">
      <c r="A48" s="350" t="s">
        <v>347</v>
      </c>
      <c r="B48" s="318">
        <f>SUM(C48:U48)</f>
        <v>48</v>
      </c>
      <c r="C48" s="57">
        <v>2</v>
      </c>
      <c r="D48" s="11">
        <v>9</v>
      </c>
      <c r="E48" s="11">
        <v>6</v>
      </c>
      <c r="F48" s="11"/>
      <c r="G48" s="11"/>
      <c r="H48" s="11"/>
      <c r="I48" s="11"/>
      <c r="J48" s="11"/>
      <c r="K48" s="11"/>
      <c r="L48" s="11">
        <v>2</v>
      </c>
      <c r="M48" s="11">
        <v>25</v>
      </c>
      <c r="N48" s="11">
        <v>1</v>
      </c>
      <c r="O48" s="11">
        <v>3</v>
      </c>
      <c r="P48" s="11"/>
      <c r="Q48" s="11"/>
      <c r="R48" s="11"/>
      <c r="S48" s="11"/>
      <c r="T48" s="11"/>
      <c r="U48" s="43"/>
      <c r="V48" s="36" t="s">
        <v>347</v>
      </c>
    </row>
    <row r="49" spans="1:22" ht="13.5">
      <c r="A49" s="350" t="s">
        <v>2149</v>
      </c>
      <c r="B49" s="584">
        <f>SUM(C49:U49)</f>
        <v>-15</v>
      </c>
      <c r="C49" s="57">
        <v>-2</v>
      </c>
      <c r="D49" s="11">
        <v>-2</v>
      </c>
      <c r="E49" s="11">
        <v>-5</v>
      </c>
      <c r="F49" s="11"/>
      <c r="G49" s="11"/>
      <c r="H49" s="11"/>
      <c r="I49" s="11"/>
      <c r="J49" s="11"/>
      <c r="K49" s="11"/>
      <c r="L49" s="11"/>
      <c r="M49" s="11">
        <v>-5</v>
      </c>
      <c r="N49" s="11">
        <v>-1</v>
      </c>
      <c r="O49" s="11"/>
      <c r="P49" s="11"/>
      <c r="Q49" s="11"/>
      <c r="R49" s="11"/>
      <c r="S49" s="11"/>
      <c r="T49" s="11"/>
      <c r="U49" s="43"/>
      <c r="V49" s="36" t="s">
        <v>2149</v>
      </c>
    </row>
    <row r="50" spans="2:21" ht="13.5">
      <c r="B50" s="322">
        <f>SUM(B45:B49)</f>
        <v>294</v>
      </c>
      <c r="C50" s="142">
        <f>SUM(C45:C49)</f>
        <v>5</v>
      </c>
      <c r="D50" s="142">
        <f>SUM(D45:D49)</f>
        <v>9</v>
      </c>
      <c r="E50" s="142">
        <f>SUM(E45:E49)</f>
        <v>9</v>
      </c>
      <c r="F50" s="139">
        <f>SUM(F45:F48)</f>
        <v>9</v>
      </c>
      <c r="G50" s="139">
        <f>SUM(G45:G48)</f>
        <v>13</v>
      </c>
      <c r="H50" s="138">
        <f>SUM(H45:H48)</f>
        <v>22</v>
      </c>
      <c r="I50" s="138">
        <f>SUM(I45:I48)</f>
        <v>11</v>
      </c>
      <c r="J50" s="139">
        <f>SUM(J45:J48)</f>
        <v>22</v>
      </c>
      <c r="K50" s="139">
        <f>SUM(K45:K48)</f>
        <v>21</v>
      </c>
      <c r="L50" s="139">
        <f>SUM(L45:L49)</f>
        <v>13</v>
      </c>
      <c r="M50" s="139">
        <f>SUM(M45:M49)</f>
        <v>26</v>
      </c>
      <c r="N50" s="139">
        <f>SUM(N45:N49)</f>
        <v>18</v>
      </c>
      <c r="O50" s="139">
        <f>SUM(O45:O49)</f>
        <v>9</v>
      </c>
      <c r="P50" s="139">
        <f>SUM(P45:P49)</f>
        <v>21</v>
      </c>
      <c r="Q50" s="139">
        <f>SUM(Q45:Q49)</f>
        <v>17</v>
      </c>
      <c r="R50" s="139">
        <f>SUM(R45:R49)</f>
        <v>17</v>
      </c>
      <c r="S50" s="139">
        <f>SUM(S45:S49)</f>
        <v>15</v>
      </c>
      <c r="T50" s="139">
        <f>SUM(T45:T49)</f>
        <v>25</v>
      </c>
      <c r="U50" s="139">
        <f>SUM(U45:U49)</f>
        <v>12</v>
      </c>
    </row>
    <row r="53" spans="1:5" ht="13.5">
      <c r="A53" s="60"/>
      <c r="B53" s="576"/>
      <c r="C53" s="94"/>
      <c r="D53" s="94" t="s">
        <v>1686</v>
      </c>
      <c r="E53" s="577"/>
    </row>
    <row r="54" spans="1:5" ht="13.5">
      <c r="A54" s="340"/>
      <c r="B54" s="580" t="s">
        <v>1685</v>
      </c>
      <c r="C54" s="26"/>
      <c r="D54" s="60" t="s">
        <v>1687</v>
      </c>
      <c r="E54" s="583" t="s">
        <v>1688</v>
      </c>
    </row>
    <row r="55" spans="1:5" ht="13.5">
      <c r="A55" s="350" t="s">
        <v>3890</v>
      </c>
      <c r="B55" s="581">
        <v>28</v>
      </c>
      <c r="C55" s="582"/>
      <c r="D55" s="584" t="s">
        <v>3543</v>
      </c>
      <c r="E55" s="385" t="s">
        <v>3460</v>
      </c>
    </row>
    <row r="1042" ht="14.25">
      <c r="B1042" s="60">
        <f>SUM(B44:B48)</f>
        <v>309</v>
      </c>
    </row>
  </sheetData>
  <printOptions/>
  <pageMargins left="0.7" right="0.7" top="0.75" bottom="0.75" header="0.3" footer="0.3"/>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W338"/>
  <sheetViews>
    <sheetView tabSelected="1" zoomScale="69" zoomScaleNormal="69" zoomScaleSheetLayoutView="100" workbookViewId="0" topLeftCell="A292">
      <selection activeCell="E316" sqref="E316"/>
    </sheetView>
  </sheetViews>
  <sheetFormatPr defaultColWidth="9.140625" defaultRowHeight="12.75"/>
  <cols>
    <col min="1" max="1" width="7.421875" style="0" customWidth="1"/>
    <col min="2" max="2" width="8.8515625" style="0" bestFit="1" customWidth="1"/>
    <col min="3" max="3" width="19.140625" style="0" customWidth="1"/>
    <col min="4" max="4" width="8.8515625" style="0" customWidth="1"/>
    <col min="5" max="5" width="11.7109375" style="0" bestFit="1" customWidth="1"/>
    <col min="6" max="6" width="13.00390625" style="0" bestFit="1" customWidth="1"/>
    <col min="7" max="7" width="8.8515625" style="0" customWidth="1"/>
    <col min="8" max="8" width="10.00390625" style="0" bestFit="1" customWidth="1"/>
    <col min="9" max="9" width="11.7109375" style="0" bestFit="1" customWidth="1"/>
    <col min="10" max="10" width="8.8515625" style="0" customWidth="1"/>
    <col min="11" max="11" width="11.7109375" style="0" customWidth="1"/>
    <col min="12" max="12" width="12.00390625" style="0" bestFit="1" customWidth="1"/>
    <col min="13" max="13" width="12.8515625" style="0" bestFit="1" customWidth="1"/>
    <col min="14" max="15" width="8.8515625" style="0" bestFit="1" customWidth="1"/>
    <col min="16" max="19" width="11.421875" style="0" bestFit="1" customWidth="1"/>
    <col min="20" max="20" width="9.28125" style="0" bestFit="1" customWidth="1"/>
    <col min="21" max="21" width="8.8515625" style="0" bestFit="1" customWidth="1"/>
    <col min="22" max="22" width="11.421875" style="0" bestFit="1" customWidth="1"/>
    <col min="23" max="24" width="8.8515625" style="0" bestFit="1" customWidth="1"/>
  </cols>
  <sheetData>
    <row r="1" spans="2:11" ht="12.75" customHeight="1">
      <c r="B1" s="1"/>
      <c r="C1" s="1"/>
      <c r="D1" s="1"/>
      <c r="E1" s="1"/>
      <c r="F1" s="1"/>
      <c r="G1" s="1"/>
      <c r="H1" s="1"/>
      <c r="I1" s="1"/>
      <c r="J1" s="1"/>
      <c r="K1" s="1"/>
    </row>
    <row r="2" spans="2:11" ht="12" customHeight="1">
      <c r="B2" s="1"/>
      <c r="C2" s="1"/>
      <c r="D2" s="1"/>
      <c r="E2" s="1"/>
      <c r="F2" s="1"/>
      <c r="G2" s="1"/>
      <c r="H2" s="1"/>
      <c r="I2" s="1"/>
      <c r="J2" s="1"/>
      <c r="K2" s="1"/>
    </row>
    <row r="4" spans="2:4" ht="12.75">
      <c r="B4" t="s">
        <v>235</v>
      </c>
      <c r="D4" t="s">
        <v>236</v>
      </c>
    </row>
    <row r="6" spans="1:13" ht="25.5">
      <c r="A6" s="166" t="s">
        <v>72</v>
      </c>
      <c r="B6" s="135" t="s">
        <v>45</v>
      </c>
      <c r="C6" s="135" t="s">
        <v>46</v>
      </c>
      <c r="D6" s="167" t="s">
        <v>60</v>
      </c>
      <c r="E6" s="135" t="s">
        <v>47</v>
      </c>
      <c r="F6" s="167" t="s">
        <v>48</v>
      </c>
      <c r="G6" s="135" t="s">
        <v>49</v>
      </c>
      <c r="H6" s="170" t="s">
        <v>53</v>
      </c>
      <c r="I6" s="167" t="s">
        <v>51</v>
      </c>
      <c r="J6" s="135" t="s">
        <v>52</v>
      </c>
      <c r="K6" s="135" t="s">
        <v>54</v>
      </c>
      <c r="L6" s="135" t="s">
        <v>55</v>
      </c>
      <c r="M6" s="172" t="s">
        <v>71</v>
      </c>
    </row>
    <row r="7" spans="1:13" ht="13.5">
      <c r="A7" s="13" t="s">
        <v>501</v>
      </c>
      <c r="B7" s="2">
        <v>1</v>
      </c>
      <c r="C7" s="3"/>
      <c r="D7" s="3">
        <v>10250</v>
      </c>
      <c r="E7" s="2"/>
      <c r="F7" s="2"/>
      <c r="G7" s="2"/>
      <c r="H7" s="2"/>
      <c r="I7" s="2"/>
      <c r="J7" s="2"/>
      <c r="K7" s="2"/>
      <c r="L7" s="2">
        <f>SUM(D7:K7)</f>
        <v>10250</v>
      </c>
      <c r="M7" s="178">
        <f>SUM(L7)/475</f>
        <v>21.57894736842105</v>
      </c>
    </row>
    <row r="8" spans="1:13" ht="13.5">
      <c r="A8" s="13"/>
      <c r="B8" s="2">
        <v>2</v>
      </c>
      <c r="C8" s="2"/>
      <c r="D8" s="2">
        <v>10250</v>
      </c>
      <c r="E8" s="2"/>
      <c r="F8" s="2"/>
      <c r="G8" s="2"/>
      <c r="H8" s="2"/>
      <c r="I8" s="2"/>
      <c r="J8" s="2"/>
      <c r="K8" s="2"/>
      <c r="L8" s="2">
        <f>SUM(D8:K8)</f>
        <v>10250</v>
      </c>
      <c r="M8" s="178">
        <f>SUM(L8)/475</f>
        <v>21.57894736842105</v>
      </c>
    </row>
    <row r="9" spans="1:13" ht="24.75" customHeight="1">
      <c r="A9" s="13"/>
      <c r="B9" s="2">
        <v>3</v>
      </c>
      <c r="C9" s="3"/>
      <c r="D9" s="3">
        <v>9150</v>
      </c>
      <c r="E9" s="2"/>
      <c r="F9" s="2"/>
      <c r="G9" s="2"/>
      <c r="H9" s="2"/>
      <c r="I9" s="2"/>
      <c r="J9" s="2"/>
      <c r="K9" s="2"/>
      <c r="L9" s="2">
        <f>SUM(D9:K9)</f>
        <v>9150</v>
      </c>
      <c r="M9" s="178">
        <f>SUM(L9)/475</f>
        <v>19.263157894736842</v>
      </c>
    </row>
    <row r="10" spans="1:13" ht="39" customHeight="1">
      <c r="A10" s="13"/>
      <c r="B10" s="2">
        <v>4</v>
      </c>
      <c r="C10" s="3"/>
      <c r="D10" s="3">
        <v>2100</v>
      </c>
      <c r="E10" s="2">
        <v>14340</v>
      </c>
      <c r="F10" s="2">
        <v>6000</v>
      </c>
      <c r="G10" s="2"/>
      <c r="H10" s="2"/>
      <c r="I10" s="2"/>
      <c r="J10" s="2"/>
      <c r="K10" s="2">
        <v>300</v>
      </c>
      <c r="L10" s="2">
        <f>SUM(D10:K10)</f>
        <v>22740</v>
      </c>
      <c r="M10" s="178">
        <f>SUM(L10)/475</f>
        <v>47.873684210526314</v>
      </c>
    </row>
    <row r="11" spans="1:13" ht="25.5">
      <c r="A11" s="14" t="s">
        <v>61</v>
      </c>
      <c r="B11" s="2">
        <v>5</v>
      </c>
      <c r="C11" s="2"/>
      <c r="D11" s="2"/>
      <c r="E11" s="2">
        <v>6500</v>
      </c>
      <c r="F11" s="2">
        <v>6000</v>
      </c>
      <c r="G11" s="2"/>
      <c r="H11" s="2"/>
      <c r="I11" s="2">
        <v>81900</v>
      </c>
      <c r="J11" s="2"/>
      <c r="K11" s="2">
        <v>1000</v>
      </c>
      <c r="L11" s="2">
        <f>SUM(D11:K11)</f>
        <v>95400</v>
      </c>
      <c r="M11" s="178">
        <f>SUM(L11)/475</f>
        <v>200.8421052631579</v>
      </c>
    </row>
    <row r="12" spans="1:13" ht="14.25">
      <c r="A12" s="289"/>
      <c r="B12" s="290"/>
      <c r="C12" s="290"/>
      <c r="D12" s="290"/>
      <c r="E12" s="291">
        <f>SUM(D7:E11)/475</f>
        <v>110.71578947368421</v>
      </c>
      <c r="F12" s="291">
        <f>SUM(F7:F11)/475</f>
        <v>25.263157894736842</v>
      </c>
      <c r="G12" s="291">
        <f>SUM(G7:G11)/475</f>
        <v>0</v>
      </c>
      <c r="H12" s="291">
        <f>SUM(H7:H11)/475</f>
        <v>0</v>
      </c>
      <c r="I12" s="291">
        <f>SUM(I7:I11)/475</f>
        <v>172.42105263157896</v>
      </c>
      <c r="J12" s="291">
        <f>SUM(J7:J11)/475</f>
        <v>0</v>
      </c>
      <c r="K12" s="291">
        <f>SUM(K7:K11)/475</f>
        <v>2.736842105263158</v>
      </c>
      <c r="L12" s="291">
        <f>SUM(L7:L11)/475</f>
        <v>311.13684210526316</v>
      </c>
      <c r="M12" s="292">
        <f>SUM(M7:M11)</f>
        <v>311.13684210526316</v>
      </c>
    </row>
    <row r="13" spans="2:12" ht="12.75">
      <c r="B13" s="10"/>
      <c r="C13" s="10"/>
      <c r="D13" s="10"/>
      <c r="E13" s="10"/>
      <c r="F13" s="10"/>
      <c r="G13" s="10"/>
      <c r="H13" s="10"/>
      <c r="I13" s="10"/>
      <c r="J13" s="10"/>
      <c r="K13" s="10"/>
      <c r="L13" s="10"/>
    </row>
    <row r="14" spans="2:12" ht="12.75">
      <c r="B14" s="2"/>
      <c r="C14" s="2"/>
      <c r="D14" s="2"/>
      <c r="E14" s="2"/>
      <c r="F14" s="2"/>
      <c r="G14" s="2"/>
      <c r="H14" s="2"/>
      <c r="I14" s="2"/>
      <c r="J14" s="2"/>
      <c r="K14" s="2"/>
      <c r="L14" s="2"/>
    </row>
    <row r="15" spans="2:12" ht="12.75">
      <c r="B15" s="2"/>
      <c r="C15" s="2"/>
      <c r="D15" s="2"/>
      <c r="E15" s="2"/>
      <c r="F15" s="2"/>
      <c r="G15" s="2"/>
      <c r="H15" s="2"/>
      <c r="I15" s="2"/>
      <c r="J15" s="2"/>
      <c r="K15" s="2"/>
      <c r="L15" s="2"/>
    </row>
    <row r="16" spans="2:12" ht="12.75">
      <c r="B16" s="15"/>
      <c r="C16" s="15"/>
      <c r="D16" s="15"/>
      <c r="E16" s="15"/>
      <c r="F16" s="15"/>
      <c r="G16" s="15"/>
      <c r="H16" s="15"/>
      <c r="I16" s="15"/>
      <c r="J16" s="15"/>
      <c r="K16" s="15"/>
      <c r="L16" s="15"/>
    </row>
    <row r="17" spans="1:13" ht="25.5">
      <c r="A17" s="169" t="s">
        <v>73</v>
      </c>
      <c r="B17" s="170" t="s">
        <v>45</v>
      </c>
      <c r="C17" s="170" t="s">
        <v>46</v>
      </c>
      <c r="D17" s="171" t="s">
        <v>60</v>
      </c>
      <c r="E17" s="170" t="s">
        <v>47</v>
      </c>
      <c r="F17" s="171" t="s">
        <v>48</v>
      </c>
      <c r="G17" s="170" t="s">
        <v>49</v>
      </c>
      <c r="H17" s="170" t="s">
        <v>53</v>
      </c>
      <c r="I17" s="171" t="s">
        <v>51</v>
      </c>
      <c r="J17" s="170" t="s">
        <v>52</v>
      </c>
      <c r="K17" s="170" t="s">
        <v>54</v>
      </c>
      <c r="L17" s="170" t="s">
        <v>55</v>
      </c>
      <c r="M17" s="174" t="s">
        <v>71</v>
      </c>
    </row>
    <row r="18" spans="1:13" ht="24" customHeight="1">
      <c r="A18" s="13" t="s">
        <v>502</v>
      </c>
      <c r="B18" s="2">
        <v>1</v>
      </c>
      <c r="C18" s="3"/>
      <c r="D18" s="3">
        <v>4910</v>
      </c>
      <c r="E18" s="2">
        <v>4000</v>
      </c>
      <c r="F18" s="2"/>
      <c r="G18" s="2">
        <v>4000</v>
      </c>
      <c r="H18" s="2"/>
      <c r="I18" s="2">
        <v>5000</v>
      </c>
      <c r="J18" s="2"/>
      <c r="K18" s="2"/>
      <c r="L18" s="2">
        <f>SUM(D18:K18)</f>
        <v>17910</v>
      </c>
      <c r="M18" s="178">
        <f>SUM(L18)/475</f>
        <v>37.705263157894734</v>
      </c>
    </row>
    <row r="19" spans="1:13" ht="13.5">
      <c r="A19" s="13"/>
      <c r="B19" s="2">
        <v>2</v>
      </c>
      <c r="C19" s="2"/>
      <c r="D19" s="2">
        <v>10250</v>
      </c>
      <c r="E19" s="2"/>
      <c r="F19" s="2"/>
      <c r="G19" s="2"/>
      <c r="H19" s="2"/>
      <c r="I19" s="2">
        <v>5000</v>
      </c>
      <c r="J19" s="2"/>
      <c r="K19" s="2"/>
      <c r="L19" s="2">
        <f>SUM(D19:K19)</f>
        <v>15250</v>
      </c>
      <c r="M19" s="178">
        <f>SUM(L19)/475</f>
        <v>32.10526315789474</v>
      </c>
    </row>
    <row r="20" spans="1:13" ht="26.25" customHeight="1">
      <c r="A20" s="13"/>
      <c r="B20" s="2">
        <v>3</v>
      </c>
      <c r="C20" s="3"/>
      <c r="D20" s="2">
        <v>5990</v>
      </c>
      <c r="E20" s="2">
        <v>9600</v>
      </c>
      <c r="F20" s="2"/>
      <c r="G20" s="2"/>
      <c r="H20" s="2"/>
      <c r="I20" s="2">
        <v>5000</v>
      </c>
      <c r="J20" s="2"/>
      <c r="K20" s="2"/>
      <c r="L20" s="2">
        <f>SUM(D20:K20)</f>
        <v>20590</v>
      </c>
      <c r="M20" s="178">
        <f>SUM(L20)/475</f>
        <v>43.34736842105263</v>
      </c>
    </row>
    <row r="21" spans="1:13" ht="26.25" customHeight="1">
      <c r="A21" s="13"/>
      <c r="B21" s="2">
        <v>4</v>
      </c>
      <c r="C21" s="3"/>
      <c r="D21" s="2">
        <v>6160</v>
      </c>
      <c r="E21" s="2">
        <v>11000</v>
      </c>
      <c r="F21" s="2"/>
      <c r="G21" s="2"/>
      <c r="H21" s="2"/>
      <c r="I21" s="2">
        <v>5000</v>
      </c>
      <c r="J21" s="2"/>
      <c r="K21" s="2"/>
      <c r="L21" s="2">
        <f>SUM(D21:K21)</f>
        <v>22160</v>
      </c>
      <c r="M21" s="178">
        <f>SUM(L21)/475</f>
        <v>46.65263157894737</v>
      </c>
    </row>
    <row r="22" spans="1:13" ht="24.75" customHeight="1">
      <c r="A22" s="13"/>
      <c r="B22" s="2">
        <v>5</v>
      </c>
      <c r="C22" s="3"/>
      <c r="D22" s="2">
        <v>6370</v>
      </c>
      <c r="E22" s="2">
        <v>8000</v>
      </c>
      <c r="F22" s="2"/>
      <c r="G22" s="2"/>
      <c r="H22" s="2"/>
      <c r="I22" s="2">
        <v>5000</v>
      </c>
      <c r="J22" s="2"/>
      <c r="K22" s="2"/>
      <c r="L22" s="2">
        <f>SUM(D22:K22)</f>
        <v>19370</v>
      </c>
      <c r="M22" s="178">
        <f>SUM(L22)/475</f>
        <v>40.77894736842105</v>
      </c>
    </row>
    <row r="23" spans="1:13" ht="12.75" customHeight="1">
      <c r="A23" s="13"/>
      <c r="B23" s="2">
        <v>6</v>
      </c>
      <c r="C23" s="3"/>
      <c r="D23" s="3">
        <v>8950</v>
      </c>
      <c r="E23" s="2">
        <v>3000</v>
      </c>
      <c r="F23" s="2"/>
      <c r="G23" s="2"/>
      <c r="H23" s="2"/>
      <c r="I23" s="2">
        <v>5000</v>
      </c>
      <c r="J23" s="2"/>
      <c r="K23" s="2"/>
      <c r="L23" s="2">
        <f>SUM(D23:K23)</f>
        <v>16950</v>
      </c>
      <c r="M23" s="178">
        <f>SUM(L23)/475</f>
        <v>35.68421052631579</v>
      </c>
    </row>
    <row r="24" spans="1:13" ht="24" customHeight="1">
      <c r="A24" s="13"/>
      <c r="B24" s="2">
        <v>7</v>
      </c>
      <c r="C24" s="3"/>
      <c r="D24" s="3">
        <v>12210</v>
      </c>
      <c r="E24" s="2">
        <v>650</v>
      </c>
      <c r="F24" s="2"/>
      <c r="G24" s="2"/>
      <c r="H24" s="2"/>
      <c r="I24" s="2">
        <v>5000</v>
      </c>
      <c r="J24" s="2"/>
      <c r="K24" s="2"/>
      <c r="L24" s="2">
        <f>SUM(D24:K24)</f>
        <v>17860</v>
      </c>
      <c r="M24" s="178">
        <f>SUM(L24)/475</f>
        <v>37.6</v>
      </c>
    </row>
    <row r="25" spans="1:13" ht="12" customHeight="1">
      <c r="A25" s="13"/>
      <c r="B25" s="2">
        <v>8</v>
      </c>
      <c r="C25" s="3"/>
      <c r="D25" s="3">
        <v>2340</v>
      </c>
      <c r="E25" s="2">
        <v>6740</v>
      </c>
      <c r="F25" s="2">
        <v>6000</v>
      </c>
      <c r="G25" s="2">
        <v>5000</v>
      </c>
      <c r="H25" s="2"/>
      <c r="I25" s="2">
        <v>5000</v>
      </c>
      <c r="J25" s="2"/>
      <c r="K25" s="2">
        <v>2700</v>
      </c>
      <c r="L25" s="2">
        <f>SUM(D25:K25)</f>
        <v>27780</v>
      </c>
      <c r="M25" s="178">
        <f>SUM(L25)/475</f>
        <v>58.48421052631579</v>
      </c>
    </row>
    <row r="26" spans="1:13" ht="25.5">
      <c r="A26" s="14" t="s">
        <v>149</v>
      </c>
      <c r="B26" s="2" t="s">
        <v>450</v>
      </c>
      <c r="C26" s="2"/>
      <c r="D26" s="2"/>
      <c r="E26" s="2">
        <v>10150</v>
      </c>
      <c r="F26" s="2">
        <v>6000</v>
      </c>
      <c r="G26" s="2"/>
      <c r="H26" s="2"/>
      <c r="I26" s="2">
        <v>6850</v>
      </c>
      <c r="J26" s="2"/>
      <c r="K26" s="2"/>
      <c r="L26" s="2">
        <f>SUM(D26:K26)</f>
        <v>23000</v>
      </c>
      <c r="M26" s="178">
        <f>SUM(L26)/475</f>
        <v>48.421052631578945</v>
      </c>
    </row>
    <row r="27" spans="1:13" ht="14.25" thickBot="1">
      <c r="A27" s="289"/>
      <c r="B27" s="290"/>
      <c r="C27" s="290"/>
      <c r="D27" s="290"/>
      <c r="E27" s="291">
        <f>SUM(D18:E26)/475</f>
        <v>232.25263157894736</v>
      </c>
      <c r="F27" s="291">
        <f>SUM(F18:F26)/475</f>
        <v>25.263157894736842</v>
      </c>
      <c r="G27" s="291">
        <f>SUM(G18:G26)/475</f>
        <v>18.94736842105263</v>
      </c>
      <c r="H27" s="291">
        <f>SUM(H18:H26)/475</f>
        <v>0</v>
      </c>
      <c r="I27" s="291">
        <f>SUM(I18:I26)/475</f>
        <v>98.63157894736842</v>
      </c>
      <c r="J27" s="291">
        <f>SUM(J18:J26)/475</f>
        <v>0</v>
      </c>
      <c r="K27" s="291">
        <f>SUM(K18:K26)/475</f>
        <v>5.684210526315789</v>
      </c>
      <c r="L27" s="291">
        <f>SUM(L18:L26)/475</f>
        <v>380.77894736842103</v>
      </c>
      <c r="M27" s="292">
        <f>SUM(M18:M26)</f>
        <v>380.7789473684211</v>
      </c>
    </row>
    <row r="28" spans="2:12" ht="13.5" thickTop="1">
      <c r="B28" s="10"/>
      <c r="C28" s="10"/>
      <c r="D28" s="10"/>
      <c r="E28" s="10"/>
      <c r="F28" s="10"/>
      <c r="G28" s="10"/>
      <c r="H28" s="10"/>
      <c r="I28" s="10"/>
      <c r="J28" s="10"/>
      <c r="K28" s="10"/>
      <c r="L28" s="10"/>
    </row>
    <row r="29" spans="2:12" ht="12.75">
      <c r="B29" s="2"/>
      <c r="C29" s="2"/>
      <c r="D29" s="2"/>
      <c r="E29" s="2"/>
      <c r="F29" s="2"/>
      <c r="G29" s="2"/>
      <c r="H29" s="2"/>
      <c r="I29" s="2"/>
      <c r="J29" s="2"/>
      <c r="K29" s="2"/>
      <c r="L29" s="2"/>
    </row>
    <row r="30" spans="2:12" ht="12.75">
      <c r="B30" s="2"/>
      <c r="C30" s="2"/>
      <c r="D30" s="2"/>
      <c r="E30" s="2"/>
      <c r="F30" s="2"/>
      <c r="G30" s="2"/>
      <c r="H30" s="2"/>
      <c r="I30" s="2"/>
      <c r="J30" s="2"/>
      <c r="K30" s="2"/>
      <c r="L30" s="2"/>
    </row>
    <row r="31" spans="2:12" ht="13.5" thickBot="1">
      <c r="B31" s="15"/>
      <c r="C31" s="15"/>
      <c r="D31" s="15"/>
      <c r="E31" s="15"/>
      <c r="F31" s="15"/>
      <c r="G31" s="15"/>
      <c r="H31" s="15"/>
      <c r="I31" s="15"/>
      <c r="J31" s="15"/>
      <c r="K31" s="15"/>
      <c r="L31" s="15"/>
    </row>
    <row r="32" spans="1:13" ht="26.25" thickTop="1">
      <c r="A32" s="166" t="s">
        <v>150</v>
      </c>
      <c r="B32" s="135" t="s">
        <v>45</v>
      </c>
      <c r="C32" s="135" t="s">
        <v>46</v>
      </c>
      <c r="D32" s="167" t="s">
        <v>60</v>
      </c>
      <c r="E32" s="135" t="s">
        <v>47</v>
      </c>
      <c r="F32" s="168" t="s">
        <v>48</v>
      </c>
      <c r="G32" s="135" t="s">
        <v>151</v>
      </c>
      <c r="H32" s="135" t="s">
        <v>152</v>
      </c>
      <c r="I32" s="167" t="s">
        <v>51</v>
      </c>
      <c r="J32" s="135" t="s">
        <v>153</v>
      </c>
      <c r="K32" s="135" t="s">
        <v>54</v>
      </c>
      <c r="L32" s="136" t="s">
        <v>55</v>
      </c>
      <c r="M32" s="175" t="s">
        <v>71</v>
      </c>
    </row>
    <row r="33" spans="1:13" ht="12" customHeight="1">
      <c r="A33" s="13" t="s">
        <v>503</v>
      </c>
      <c r="B33" s="2">
        <v>1</v>
      </c>
      <c r="C33" s="3"/>
      <c r="D33" s="3">
        <v>6260</v>
      </c>
      <c r="E33" s="2">
        <v>9900</v>
      </c>
      <c r="F33" s="2"/>
      <c r="G33" s="2"/>
      <c r="H33" s="2"/>
      <c r="I33" s="2">
        <v>3000</v>
      </c>
      <c r="J33" s="2"/>
      <c r="K33" s="2"/>
      <c r="L33" s="17">
        <f>SUM(D33:K33)</f>
        <v>19160</v>
      </c>
      <c r="M33" s="180">
        <f>SUM(L33)/475</f>
        <v>40.33684210526316</v>
      </c>
    </row>
    <row r="34" spans="1:13" ht="12" customHeight="1">
      <c r="A34" s="13"/>
      <c r="B34" s="2">
        <v>2</v>
      </c>
      <c r="C34" s="3"/>
      <c r="D34" s="2">
        <v>11260</v>
      </c>
      <c r="E34" s="2"/>
      <c r="F34" s="2"/>
      <c r="G34" s="2"/>
      <c r="H34" s="2"/>
      <c r="I34" s="2"/>
      <c r="J34" s="2"/>
      <c r="K34" s="2"/>
      <c r="L34" s="17">
        <f>SUM(D34:K34)</f>
        <v>11260</v>
      </c>
      <c r="M34" s="180">
        <f>SUM(L34)/475</f>
        <v>23.705263157894738</v>
      </c>
    </row>
    <row r="35" spans="1:13" ht="12" customHeight="1">
      <c r="A35" s="13"/>
      <c r="B35" s="2">
        <v>3</v>
      </c>
      <c r="C35" s="3"/>
      <c r="D35" s="2">
        <v>11260</v>
      </c>
      <c r="E35" s="2"/>
      <c r="F35" s="2"/>
      <c r="G35" s="2">
        <v>18000</v>
      </c>
      <c r="H35" s="2"/>
      <c r="I35" s="2"/>
      <c r="J35" s="2"/>
      <c r="K35" s="2"/>
      <c r="L35" s="17">
        <f>SUM(D35:K35)</f>
        <v>29260</v>
      </c>
      <c r="M35" s="180">
        <f>SUM(L35)/475</f>
        <v>61.6</v>
      </c>
    </row>
    <row r="36" spans="1:13" ht="13.5">
      <c r="A36" s="13"/>
      <c r="B36" s="2">
        <v>4</v>
      </c>
      <c r="C36" s="3"/>
      <c r="D36" s="2">
        <v>9350</v>
      </c>
      <c r="E36" s="2">
        <v>1250</v>
      </c>
      <c r="F36" s="2">
        <v>4000</v>
      </c>
      <c r="G36" s="2"/>
      <c r="H36" s="2"/>
      <c r="I36" s="2"/>
      <c r="J36" s="2"/>
      <c r="K36" s="2"/>
      <c r="L36" s="17">
        <f>SUM(D36:K36)</f>
        <v>14600</v>
      </c>
      <c r="M36" s="180">
        <f>SUM(L36)/475</f>
        <v>30.736842105263158</v>
      </c>
    </row>
    <row r="37" spans="1:13" ht="13.5">
      <c r="A37" s="13"/>
      <c r="B37" s="2">
        <v>5</v>
      </c>
      <c r="C37" s="3"/>
      <c r="D37" s="2">
        <v>10260</v>
      </c>
      <c r="E37" s="2">
        <v>1000</v>
      </c>
      <c r="F37" s="2">
        <v>4800</v>
      </c>
      <c r="G37" s="2"/>
      <c r="H37" s="2"/>
      <c r="I37" s="2"/>
      <c r="J37" s="2"/>
      <c r="K37" s="2"/>
      <c r="L37" s="17">
        <f>SUM(D37:K37)</f>
        <v>16060</v>
      </c>
      <c r="M37" s="180">
        <f>SUM(L37)/475</f>
        <v>33.810526315789474</v>
      </c>
    </row>
    <row r="38" spans="1:13" ht="13.5">
      <c r="A38" s="13"/>
      <c r="B38" s="2">
        <v>6</v>
      </c>
      <c r="C38" s="3"/>
      <c r="D38" s="3">
        <v>10260</v>
      </c>
      <c r="E38" s="2"/>
      <c r="F38" s="2"/>
      <c r="G38" s="2"/>
      <c r="H38" s="2"/>
      <c r="I38" s="2"/>
      <c r="J38" s="2"/>
      <c r="K38" s="2"/>
      <c r="L38" s="17">
        <f>SUM(D38:K38)</f>
        <v>10260</v>
      </c>
      <c r="M38" s="180">
        <f>SUM(L38)/475</f>
        <v>21.6</v>
      </c>
    </row>
    <row r="39" spans="1:13" ht="12.75" customHeight="1">
      <c r="A39" s="13"/>
      <c r="B39" s="2">
        <v>7</v>
      </c>
      <c r="C39" s="3"/>
      <c r="D39" s="3">
        <v>10910</v>
      </c>
      <c r="E39" s="2"/>
      <c r="F39" s="2"/>
      <c r="G39" s="2"/>
      <c r="H39" s="2"/>
      <c r="I39" s="2"/>
      <c r="J39" s="2"/>
      <c r="K39" s="2"/>
      <c r="L39" s="17">
        <f>SUM(D39:K39)</f>
        <v>10910</v>
      </c>
      <c r="M39" s="180">
        <f>SUM(L39)/475</f>
        <v>22.96842105263158</v>
      </c>
    </row>
    <row r="40" spans="1:13" ht="24.75" customHeight="1">
      <c r="A40" s="13"/>
      <c r="B40" s="2">
        <v>8</v>
      </c>
      <c r="C40" s="3"/>
      <c r="D40" s="3">
        <v>14520</v>
      </c>
      <c r="E40" s="2"/>
      <c r="F40" s="2"/>
      <c r="G40" s="2"/>
      <c r="H40" s="2"/>
      <c r="I40" s="2"/>
      <c r="J40" s="2"/>
      <c r="K40" s="2"/>
      <c r="L40" s="17">
        <f>SUM(D40:K40)</f>
        <v>14520</v>
      </c>
      <c r="M40" s="180">
        <f>SUM(L40)/475</f>
        <v>30.568421052631578</v>
      </c>
    </row>
    <row r="41" spans="1:13" ht="25.5" customHeight="1" thickBot="1">
      <c r="A41" s="14"/>
      <c r="B41" s="15" t="s">
        <v>451</v>
      </c>
      <c r="C41" s="5"/>
      <c r="D41" s="15">
        <v>5100</v>
      </c>
      <c r="E41" s="15">
        <v>11250</v>
      </c>
      <c r="F41" s="15"/>
      <c r="G41" s="15"/>
      <c r="H41" s="15"/>
      <c r="I41" s="15"/>
      <c r="J41" s="15"/>
      <c r="K41" s="15">
        <v>14950</v>
      </c>
      <c r="L41" s="22">
        <f>SUM(D41:K41)</f>
        <v>31300</v>
      </c>
      <c r="M41" s="181">
        <f>SUM(L41)/475</f>
        <v>65.89473684210526</v>
      </c>
    </row>
    <row r="42" spans="1:13" ht="14.25" thickBot="1" thickTop="1">
      <c r="A42" s="293"/>
      <c r="B42" s="294"/>
      <c r="C42" s="294"/>
      <c r="D42" s="294"/>
      <c r="E42" s="295">
        <f>SUM(D33:E41)/475</f>
        <v>237.01052631578946</v>
      </c>
      <c r="F42" s="295">
        <f>SUM(F33:F41)/475</f>
        <v>18.526315789473685</v>
      </c>
      <c r="G42" s="295">
        <f>SUM(G33:G41)/475</f>
        <v>37.89473684210526</v>
      </c>
      <c r="H42" s="295">
        <f>SUM(H33:H41)/475</f>
        <v>0</v>
      </c>
      <c r="I42" s="295">
        <f>SUM(I33:I41)/475</f>
        <v>6.315789473684211</v>
      </c>
      <c r="J42" s="295">
        <f>SUM(J33:J41)/475</f>
        <v>0</v>
      </c>
      <c r="K42" s="295">
        <f>SUM(K33:K41)/475</f>
        <v>31.473684210526315</v>
      </c>
      <c r="L42" s="296">
        <f>SUM(L33:L41)/475</f>
        <v>331.22105263157897</v>
      </c>
      <c r="M42" s="297">
        <f>SUM(M33:M41)</f>
        <v>331.22105263157897</v>
      </c>
    </row>
    <row r="43" spans="2:12" ht="13.5" thickTop="1">
      <c r="B43" s="10"/>
      <c r="C43" s="10"/>
      <c r="D43" s="10"/>
      <c r="E43" s="10"/>
      <c r="F43" s="10"/>
      <c r="G43" s="10"/>
      <c r="H43" s="10"/>
      <c r="I43" s="10"/>
      <c r="J43" s="10"/>
      <c r="K43" s="10"/>
      <c r="L43" s="10"/>
    </row>
    <row r="44" spans="2:12" ht="12.75">
      <c r="B44" s="2"/>
      <c r="C44" s="2"/>
      <c r="D44" s="2"/>
      <c r="E44" s="2"/>
      <c r="F44" s="2"/>
      <c r="G44" s="2"/>
      <c r="H44" s="2"/>
      <c r="I44" s="2"/>
      <c r="J44" s="2"/>
      <c r="K44" s="2"/>
      <c r="L44" s="2"/>
    </row>
    <row r="45" spans="2:12" ht="13.5" thickBot="1">
      <c r="B45" s="2" t="s">
        <v>239</v>
      </c>
      <c r="C45" s="2"/>
      <c r="D45" s="2"/>
      <c r="E45" s="2"/>
      <c r="F45" s="2"/>
      <c r="G45" s="2"/>
      <c r="H45" s="2"/>
      <c r="I45" s="2"/>
      <c r="J45" s="2"/>
      <c r="K45" s="2"/>
      <c r="L45" s="2"/>
    </row>
    <row r="46" spans="1:13" ht="23.25" thickTop="1">
      <c r="A46" s="166" t="s">
        <v>237</v>
      </c>
      <c r="B46" s="135" t="s">
        <v>45</v>
      </c>
      <c r="C46" s="135" t="s">
        <v>639</v>
      </c>
      <c r="D46" s="167" t="s">
        <v>60</v>
      </c>
      <c r="E46" s="135" t="s">
        <v>47</v>
      </c>
      <c r="F46" s="167" t="s">
        <v>48</v>
      </c>
      <c r="G46" s="135" t="s">
        <v>151</v>
      </c>
      <c r="H46" s="135" t="s">
        <v>152</v>
      </c>
      <c r="I46" s="167" t="s">
        <v>51</v>
      </c>
      <c r="J46" s="135" t="s">
        <v>153</v>
      </c>
      <c r="K46" s="135" t="s">
        <v>54</v>
      </c>
      <c r="L46" s="136" t="s">
        <v>55</v>
      </c>
      <c r="M46" s="175" t="s">
        <v>71</v>
      </c>
    </row>
    <row r="47" spans="1:13" ht="25.5" customHeight="1">
      <c r="A47" s="13" t="s">
        <v>504</v>
      </c>
      <c r="B47" s="2">
        <v>1</v>
      </c>
      <c r="C47" s="3" t="s">
        <v>238</v>
      </c>
      <c r="D47" s="3">
        <v>1003</v>
      </c>
      <c r="E47" s="2">
        <v>40</v>
      </c>
      <c r="F47" s="2"/>
      <c r="G47" s="2"/>
      <c r="H47" s="2"/>
      <c r="I47" s="2"/>
      <c r="J47" s="2"/>
      <c r="K47" s="2">
        <v>68</v>
      </c>
      <c r="L47" s="17">
        <f>SUM(D47:K47)</f>
        <v>1111</v>
      </c>
      <c r="M47" s="180">
        <f>SUM(L47)/5.5</f>
        <v>202</v>
      </c>
    </row>
    <row r="48" spans="1:13" ht="12.75">
      <c r="A48" s="13"/>
      <c r="B48" s="2">
        <v>3</v>
      </c>
      <c r="C48" s="3" t="s">
        <v>356</v>
      </c>
      <c r="D48" s="2"/>
      <c r="E48" s="2"/>
      <c r="F48" s="2"/>
      <c r="G48" s="2"/>
      <c r="H48" s="2"/>
      <c r="I48" s="2"/>
      <c r="J48" s="2"/>
      <c r="K48" s="2">
        <v>346</v>
      </c>
      <c r="L48" s="17">
        <f>SUM(D48:K48)</f>
        <v>346</v>
      </c>
      <c r="M48" s="180">
        <f>SUM(L48)/5.5</f>
        <v>62.90909090909091</v>
      </c>
    </row>
    <row r="49" spans="1:13" ht="12.75">
      <c r="A49" s="13"/>
      <c r="B49" s="2">
        <v>4</v>
      </c>
      <c r="C49" s="3" t="s">
        <v>340</v>
      </c>
      <c r="D49" s="2">
        <v>152</v>
      </c>
      <c r="E49" s="2"/>
      <c r="F49" s="2"/>
      <c r="G49" s="2"/>
      <c r="H49" s="2"/>
      <c r="I49" s="2"/>
      <c r="J49" s="2"/>
      <c r="K49" s="2">
        <v>5</v>
      </c>
      <c r="L49" s="17">
        <f>SUM(D49:K49)</f>
        <v>157</v>
      </c>
      <c r="M49" s="180">
        <f>SUM(L49)/5.5</f>
        <v>28.545454545454547</v>
      </c>
    </row>
    <row r="50" spans="1:13" ht="12.75">
      <c r="A50" s="13"/>
      <c r="B50" s="2">
        <v>5</v>
      </c>
      <c r="C50" s="3" t="s">
        <v>341</v>
      </c>
      <c r="D50" s="2">
        <v>152</v>
      </c>
      <c r="E50" s="2">
        <v>108</v>
      </c>
      <c r="F50" s="2"/>
      <c r="G50" s="2"/>
      <c r="H50" s="2"/>
      <c r="I50" s="2"/>
      <c r="J50" s="2"/>
      <c r="K50" s="2">
        <v>18</v>
      </c>
      <c r="L50" s="17">
        <f>SUM(D50:K50)</f>
        <v>278</v>
      </c>
      <c r="M50" s="180">
        <f>SUM(L50)/5.5</f>
        <v>50.54545454545455</v>
      </c>
    </row>
    <row r="51" spans="1:14" ht="12" customHeight="1">
      <c r="A51" s="13"/>
      <c r="B51" s="2">
        <v>7</v>
      </c>
      <c r="C51" s="3" t="s">
        <v>357</v>
      </c>
      <c r="D51" s="3">
        <v>226</v>
      </c>
      <c r="E51" s="2"/>
      <c r="F51" s="2"/>
      <c r="G51" s="2"/>
      <c r="H51" s="2"/>
      <c r="I51" s="2"/>
      <c r="J51" s="2"/>
      <c r="K51" s="2">
        <v>120</v>
      </c>
      <c r="L51" s="17">
        <f>SUM(D51:K51)</f>
        <v>346</v>
      </c>
      <c r="M51" s="180">
        <f>SUM(L51)/5.5</f>
        <v>62.90909090909091</v>
      </c>
      <c r="N51" t="s">
        <v>375</v>
      </c>
    </row>
    <row r="52" spans="1:13" ht="13.5" thickBot="1">
      <c r="A52" s="14"/>
      <c r="B52" s="15" t="s">
        <v>452</v>
      </c>
      <c r="C52" s="15"/>
      <c r="D52" s="15"/>
      <c r="E52" s="15"/>
      <c r="F52" s="15"/>
      <c r="G52" s="15"/>
      <c r="H52" s="15"/>
      <c r="I52" s="15"/>
      <c r="J52" s="15"/>
      <c r="K52" s="15"/>
      <c r="L52" s="22">
        <f>SUM(D52:K52)</f>
        <v>0</v>
      </c>
      <c r="M52" s="180">
        <f>SUM(L52)/5.5</f>
        <v>0</v>
      </c>
    </row>
    <row r="53" spans="1:13" ht="14.25" thickBot="1" thickTop="1">
      <c r="A53" s="293"/>
      <c r="B53" s="294"/>
      <c r="C53" s="294"/>
      <c r="D53" s="294"/>
      <c r="E53" s="295">
        <f>SUM(D47:E52)/5.5</f>
        <v>305.6363636363636</v>
      </c>
      <c r="F53" s="295">
        <f>SUM(F47:F52)/5.5</f>
        <v>0</v>
      </c>
      <c r="G53" s="295">
        <f>SUM(G47:G52)/5.5</f>
        <v>0</v>
      </c>
      <c r="H53" s="295">
        <f>SUM(H47:H52)/5.5</f>
        <v>0</v>
      </c>
      <c r="I53" s="295">
        <f>SUM(I47:I52)/5.5</f>
        <v>0</v>
      </c>
      <c r="J53" s="295">
        <f>SUM(J47:J52)/5.5</f>
        <v>0</v>
      </c>
      <c r="K53" s="295">
        <f>SUM(K47:K52)/5.5</f>
        <v>101.27272727272727</v>
      </c>
      <c r="L53" s="295">
        <f>SUM(L47:L52)/5.5</f>
        <v>406.90909090909093</v>
      </c>
      <c r="M53" s="297">
        <f>SUM(M47:M52)</f>
        <v>406.9090909090909</v>
      </c>
    </row>
    <row r="54" spans="2:12" ht="13.5" thickTop="1">
      <c r="B54" s="2"/>
      <c r="C54" s="2"/>
      <c r="D54" s="2"/>
      <c r="E54" s="2"/>
      <c r="F54" s="2"/>
      <c r="G54" s="2"/>
      <c r="H54" s="2"/>
      <c r="I54" s="2"/>
      <c r="J54" s="2"/>
      <c r="K54" s="2"/>
      <c r="L54" s="2"/>
    </row>
    <row r="55" spans="2:12" ht="12.75">
      <c r="B55" s="2"/>
      <c r="C55" s="2"/>
      <c r="D55" s="2"/>
      <c r="E55" s="2"/>
      <c r="F55" s="2"/>
      <c r="G55" s="2"/>
      <c r="H55" s="2"/>
      <c r="I55" s="2"/>
      <c r="J55" s="2"/>
      <c r="K55" s="2"/>
      <c r="L55" s="2"/>
    </row>
    <row r="56" spans="2:12" ht="12.75">
      <c r="B56" s="2"/>
      <c r="C56" s="2"/>
      <c r="D56" s="2"/>
      <c r="E56" s="2"/>
      <c r="F56" s="2"/>
      <c r="G56" s="2"/>
      <c r="H56" s="2"/>
      <c r="I56" s="2"/>
      <c r="J56" s="2"/>
      <c r="K56" s="2"/>
      <c r="L56" s="2"/>
    </row>
    <row r="57" spans="2:12" ht="13.5" thickBot="1">
      <c r="B57" t="s">
        <v>235</v>
      </c>
      <c r="D57" t="s">
        <v>236</v>
      </c>
      <c r="G57" s="2"/>
      <c r="H57" s="2"/>
      <c r="I57" s="2"/>
      <c r="J57" s="2"/>
      <c r="K57" s="2"/>
      <c r="L57" s="2"/>
    </row>
    <row r="58" spans="1:13" ht="23.25" thickTop="1">
      <c r="A58" s="166" t="s">
        <v>449</v>
      </c>
      <c r="B58" s="135" t="s">
        <v>45</v>
      </c>
      <c r="C58" s="135" t="s">
        <v>637</v>
      </c>
      <c r="D58" s="167" t="s">
        <v>60</v>
      </c>
      <c r="E58" s="135" t="s">
        <v>47</v>
      </c>
      <c r="F58" s="167" t="s">
        <v>48</v>
      </c>
      <c r="G58" s="135" t="s">
        <v>151</v>
      </c>
      <c r="H58" s="135" t="s">
        <v>152</v>
      </c>
      <c r="I58" s="167" t="s">
        <v>51</v>
      </c>
      <c r="J58" s="135" t="s">
        <v>153</v>
      </c>
      <c r="K58" s="135" t="s">
        <v>54</v>
      </c>
      <c r="L58" s="136" t="s">
        <v>55</v>
      </c>
      <c r="M58" s="175" t="s">
        <v>71</v>
      </c>
    </row>
    <row r="59" spans="1:13" ht="12.75" customHeight="1">
      <c r="A59" s="13" t="s">
        <v>586</v>
      </c>
      <c r="B59" s="2">
        <v>1</v>
      </c>
      <c r="C59" s="3" t="s">
        <v>578</v>
      </c>
      <c r="D59" s="3">
        <v>969</v>
      </c>
      <c r="E59" s="2"/>
      <c r="F59" s="2"/>
      <c r="G59" s="2"/>
      <c r="H59" s="2"/>
      <c r="I59" s="2"/>
      <c r="J59" s="2"/>
      <c r="K59" s="2">
        <v>28</v>
      </c>
      <c r="L59" s="17">
        <f>SUM(D59:K59)</f>
        <v>997</v>
      </c>
      <c r="M59" s="180">
        <f>SUM(L59)/5.5</f>
        <v>181.27272727272728</v>
      </c>
    </row>
    <row r="60" spans="1:14" ht="12" customHeight="1">
      <c r="A60" s="13"/>
      <c r="B60" s="2">
        <v>12</v>
      </c>
      <c r="C60" s="3" t="s">
        <v>579</v>
      </c>
      <c r="D60" s="3"/>
      <c r="E60" s="2">
        <v>19300</v>
      </c>
      <c r="F60" s="2">
        <v>7000</v>
      </c>
      <c r="G60" s="2"/>
      <c r="H60" s="2"/>
      <c r="I60" s="2">
        <v>4200</v>
      </c>
      <c r="J60" s="2"/>
      <c r="K60" s="2">
        <v>4400</v>
      </c>
      <c r="L60" s="17">
        <f>SUM(D60:K60)</f>
        <v>34900</v>
      </c>
      <c r="M60" s="181">
        <f>SUM(L60)/475</f>
        <v>73.47368421052632</v>
      </c>
      <c r="N60" t="s">
        <v>580</v>
      </c>
    </row>
    <row r="61" spans="1:14" ht="12.75" customHeight="1" thickBot="1">
      <c r="A61" s="14"/>
      <c r="B61" s="15" t="s">
        <v>577</v>
      </c>
      <c r="C61" s="3" t="s">
        <v>579</v>
      </c>
      <c r="D61" s="15"/>
      <c r="E61" s="15">
        <v>12420</v>
      </c>
      <c r="F61" s="15">
        <v>7000</v>
      </c>
      <c r="G61" s="15"/>
      <c r="H61" s="15"/>
      <c r="I61" s="15">
        <v>6000</v>
      </c>
      <c r="J61" s="15"/>
      <c r="K61" s="15">
        <v>10700</v>
      </c>
      <c r="L61" s="22">
        <f>SUM(D61:K61)</f>
        <v>36120</v>
      </c>
      <c r="M61" s="181">
        <f>SUM(L61)/475</f>
        <v>76.0421052631579</v>
      </c>
      <c r="N61" t="s">
        <v>585</v>
      </c>
    </row>
    <row r="62" spans="1:13" ht="14.25" thickBot="1" thickTop="1">
      <c r="A62" s="293"/>
      <c r="B62" s="294"/>
      <c r="C62" s="294"/>
      <c r="D62" s="295"/>
      <c r="E62" s="295">
        <v>243</v>
      </c>
      <c r="F62" s="295">
        <f>SUM(F60:F61)/475</f>
        <v>29.473684210526315</v>
      </c>
      <c r="G62" s="295">
        <f>SUM(G60:G61)/475</f>
        <v>0</v>
      </c>
      <c r="H62" s="295">
        <f>SUM(H60:H61)/475</f>
        <v>0</v>
      </c>
      <c r="I62" s="295">
        <f>SUM(I60:I61)/475</f>
        <v>21.473684210526315</v>
      </c>
      <c r="J62" s="295">
        <f>SUM(J60:J61)/475</f>
        <v>0</v>
      </c>
      <c r="K62" s="295">
        <v>36.9</v>
      </c>
      <c r="L62" s="296">
        <v>330.79</v>
      </c>
      <c r="M62" s="297">
        <f>SUM(M59:M61)</f>
        <v>330.7885167464115</v>
      </c>
    </row>
    <row r="67" spans="1:13" ht="23.25" thickTop="1">
      <c r="A67" s="166" t="s">
        <v>587</v>
      </c>
      <c r="B67" s="135" t="s">
        <v>45</v>
      </c>
      <c r="C67" s="135" t="s">
        <v>638</v>
      </c>
      <c r="D67" s="167" t="s">
        <v>60</v>
      </c>
      <c r="E67" s="135" t="s">
        <v>47</v>
      </c>
      <c r="F67" s="167" t="s">
        <v>48</v>
      </c>
      <c r="G67" s="135" t="s">
        <v>151</v>
      </c>
      <c r="H67" s="135" t="s">
        <v>152</v>
      </c>
      <c r="I67" s="167" t="s">
        <v>51</v>
      </c>
      <c r="J67" s="135" t="s">
        <v>153</v>
      </c>
      <c r="K67" s="135" t="s">
        <v>54</v>
      </c>
      <c r="L67" s="136" t="s">
        <v>55</v>
      </c>
      <c r="M67" s="175" t="s">
        <v>71</v>
      </c>
    </row>
    <row r="68" spans="1:13" ht="14.25">
      <c r="A68" s="13" t="s">
        <v>588</v>
      </c>
      <c r="B68" s="2">
        <v>1</v>
      </c>
      <c r="C68" s="3" t="s">
        <v>920</v>
      </c>
      <c r="D68" s="3"/>
      <c r="E68" s="2">
        <v>14200</v>
      </c>
      <c r="F68" s="2"/>
      <c r="G68" s="2"/>
      <c r="H68" s="2"/>
      <c r="I68" s="2"/>
      <c r="J68" s="2"/>
      <c r="K68" s="2">
        <v>4200</v>
      </c>
      <c r="L68" s="17">
        <f>SUM(D68:K68)</f>
        <v>18400</v>
      </c>
      <c r="M68" s="180">
        <f>SUM(L68)/475</f>
        <v>38.73684210526316</v>
      </c>
    </row>
    <row r="69" spans="1:13" ht="14.25">
      <c r="A69" s="13" t="s">
        <v>589</v>
      </c>
      <c r="B69" s="2">
        <v>2</v>
      </c>
      <c r="C69" s="2" t="s">
        <v>619</v>
      </c>
      <c r="D69" s="2">
        <v>24500</v>
      </c>
      <c r="E69" s="2"/>
      <c r="F69" s="2"/>
      <c r="G69" s="2"/>
      <c r="H69" s="2"/>
      <c r="I69" s="2"/>
      <c r="J69" s="2"/>
      <c r="K69" s="2"/>
      <c r="L69" s="17">
        <f>SUM(D69:K69)</f>
        <v>24500</v>
      </c>
      <c r="M69" s="180">
        <f>SUM(L69)/475</f>
        <v>51.578947368421055</v>
      </c>
    </row>
    <row r="70" spans="1:15" ht="14.25">
      <c r="A70" s="13"/>
      <c r="B70" s="2">
        <v>3</v>
      </c>
      <c r="C70" s="3" t="s">
        <v>635</v>
      </c>
      <c r="D70" s="2"/>
      <c r="E70" s="2">
        <v>5000</v>
      </c>
      <c r="F70" s="2">
        <v>8000</v>
      </c>
      <c r="G70" s="2"/>
      <c r="H70" s="2"/>
      <c r="I70" s="2"/>
      <c r="J70" s="2"/>
      <c r="K70" s="2"/>
      <c r="L70" s="17">
        <f>SUM(D70:K70)</f>
        <v>13000</v>
      </c>
      <c r="M70" s="180">
        <f>SUM(L70)/475</f>
        <v>27.36842105263158</v>
      </c>
    </row>
    <row r="71" spans="1:13" ht="14.25">
      <c r="A71" s="13"/>
      <c r="B71" s="2">
        <v>4</v>
      </c>
      <c r="C71" s="3" t="s">
        <v>655</v>
      </c>
      <c r="D71" s="2">
        <v>24500</v>
      </c>
      <c r="E71" s="2"/>
      <c r="F71" s="2"/>
      <c r="G71" s="2"/>
      <c r="H71" s="2"/>
      <c r="I71" s="2"/>
      <c r="J71" s="2"/>
      <c r="K71" s="2"/>
      <c r="L71" s="17">
        <f>SUM(D71:K71)</f>
        <v>24500</v>
      </c>
      <c r="M71" s="180">
        <f>SUM(L71)/475</f>
        <v>51.578947368421055</v>
      </c>
    </row>
    <row r="72" spans="1:13" ht="14.25">
      <c r="A72" s="13"/>
      <c r="B72" s="2">
        <v>7</v>
      </c>
      <c r="C72" s="3" t="s">
        <v>688</v>
      </c>
      <c r="D72" s="2">
        <v>28900</v>
      </c>
      <c r="E72" s="2">
        <v>19500</v>
      </c>
      <c r="F72" s="2">
        <v>5000</v>
      </c>
      <c r="G72" s="2"/>
      <c r="H72" s="2"/>
      <c r="I72" s="2"/>
      <c r="J72" s="2"/>
      <c r="K72" s="2"/>
      <c r="L72" s="17">
        <f>SUM(D72:K72)</f>
        <v>53400</v>
      </c>
      <c r="M72" s="180">
        <f>SUM(L72)/475</f>
        <v>112.42105263157895</v>
      </c>
    </row>
    <row r="73" spans="1:14" ht="14.25">
      <c r="A73" s="13"/>
      <c r="B73" s="2">
        <v>10</v>
      </c>
      <c r="C73" s="3" t="s">
        <v>743</v>
      </c>
      <c r="D73" s="3"/>
      <c r="E73" s="2">
        <v>8000</v>
      </c>
      <c r="F73" s="2">
        <v>10000</v>
      </c>
      <c r="G73" s="2"/>
      <c r="H73" s="2"/>
      <c r="I73" s="2">
        <v>16000</v>
      </c>
      <c r="J73" s="2"/>
      <c r="K73" s="2">
        <v>5700</v>
      </c>
      <c r="L73" s="17">
        <f>SUM(D73:K73)</f>
        <v>39700</v>
      </c>
      <c r="M73" s="180">
        <f>SUM(L73)/475</f>
        <v>83.57894736842105</v>
      </c>
      <c r="N73" t="s">
        <v>934</v>
      </c>
    </row>
    <row r="74" spans="1:13" ht="14.25">
      <c r="A74" s="13"/>
      <c r="B74" s="2">
        <v>11</v>
      </c>
      <c r="C74" s="3" t="s">
        <v>747</v>
      </c>
      <c r="D74" s="3"/>
      <c r="E74" s="2">
        <v>20900</v>
      </c>
      <c r="F74" s="2">
        <v>10000</v>
      </c>
      <c r="G74" s="2"/>
      <c r="H74" s="2"/>
      <c r="I74" s="2"/>
      <c r="J74" s="2"/>
      <c r="K74" s="2">
        <v>4600</v>
      </c>
      <c r="L74" s="17">
        <f>SUM(D74:K74)</f>
        <v>35500</v>
      </c>
      <c r="M74" s="180">
        <f>SUM(L74)/475</f>
        <v>74.73684210526316</v>
      </c>
    </row>
    <row r="75" spans="1:13" ht="14.25">
      <c r="A75" s="13"/>
      <c r="B75" s="2">
        <v>13</v>
      </c>
      <c r="C75" s="3" t="s">
        <v>779</v>
      </c>
      <c r="D75" s="3">
        <v>25000</v>
      </c>
      <c r="E75" s="2">
        <v>3000</v>
      </c>
      <c r="F75" s="2"/>
      <c r="G75" s="2"/>
      <c r="H75" s="2"/>
      <c r="I75" s="2"/>
      <c r="J75" s="2"/>
      <c r="K75" s="2"/>
      <c r="L75" s="17">
        <f>SUM(D75:K75)</f>
        <v>28000</v>
      </c>
      <c r="M75" s="180">
        <f>SUM(L75)/475</f>
        <v>58.94736842105263</v>
      </c>
    </row>
    <row r="76" spans="1:13" ht="14.25" thickBot="1">
      <c r="A76" s="13"/>
      <c r="B76" s="2">
        <v>15</v>
      </c>
      <c r="C76" s="3" t="s">
        <v>807</v>
      </c>
      <c r="D76" s="3"/>
      <c r="E76" s="2">
        <v>14500</v>
      </c>
      <c r="F76" s="2"/>
      <c r="G76" s="2"/>
      <c r="H76" s="2"/>
      <c r="I76" s="2"/>
      <c r="J76" s="2"/>
      <c r="K76" s="2">
        <v>500</v>
      </c>
      <c r="L76" s="17">
        <f>SUM(D76:K76)</f>
        <v>15000</v>
      </c>
      <c r="M76" s="180">
        <f>SUM(L76)/475</f>
        <v>31.57894736842105</v>
      </c>
    </row>
    <row r="77" spans="1:13" ht="14.25" thickBot="1" thickTop="1">
      <c r="A77" s="13"/>
      <c r="B77" s="2">
        <v>16</v>
      </c>
      <c r="C77" s="3" t="s">
        <v>823</v>
      </c>
      <c r="D77" s="3">
        <v>17200</v>
      </c>
      <c r="E77" s="2"/>
      <c r="F77" s="2"/>
      <c r="G77" s="2"/>
      <c r="H77" s="2"/>
      <c r="I77" s="2"/>
      <c r="J77" s="2"/>
      <c r="K77" s="2"/>
      <c r="L77" s="17">
        <f>SUM(D77:K77)</f>
        <v>17200</v>
      </c>
      <c r="M77" s="180">
        <f>SUM(L77)/475</f>
        <v>36.21052631578947</v>
      </c>
    </row>
    <row r="78" spans="1:14" ht="14.25">
      <c r="A78" s="13"/>
      <c r="B78" s="2">
        <v>17</v>
      </c>
      <c r="C78" s="3" t="s">
        <v>849</v>
      </c>
      <c r="D78" s="3"/>
      <c r="E78" s="2">
        <v>9950</v>
      </c>
      <c r="F78" s="2"/>
      <c r="G78" s="2"/>
      <c r="H78" s="2"/>
      <c r="I78" s="2">
        <v>29800</v>
      </c>
      <c r="J78" s="2"/>
      <c r="K78" s="2">
        <v>1000</v>
      </c>
      <c r="L78" s="17">
        <f>SUM(D78:K78)</f>
        <v>40750</v>
      </c>
      <c r="M78" s="180">
        <f>SUM(L78)/475</f>
        <v>85.78947368421052</v>
      </c>
      <c r="N78" t="s">
        <v>848</v>
      </c>
    </row>
    <row r="79" spans="1:13" ht="14.25">
      <c r="A79" s="13"/>
      <c r="B79" s="2">
        <v>18</v>
      </c>
      <c r="C79" s="3" t="s">
        <v>892</v>
      </c>
      <c r="D79" s="3">
        <v>25000</v>
      </c>
      <c r="E79" s="2">
        <v>7500</v>
      </c>
      <c r="F79" s="2"/>
      <c r="G79" s="2"/>
      <c r="H79" s="2"/>
      <c r="I79" s="2"/>
      <c r="J79" s="2"/>
      <c r="K79" s="2"/>
      <c r="L79" s="17">
        <f>SUM(D79:K79)</f>
        <v>32500</v>
      </c>
      <c r="M79" s="180">
        <f>SUM(L79)/475</f>
        <v>68.42105263157895</v>
      </c>
    </row>
    <row r="80" spans="1:13" ht="14.25">
      <c r="A80" s="13"/>
      <c r="B80" s="2">
        <v>20</v>
      </c>
      <c r="C80" s="3" t="s">
        <v>912</v>
      </c>
      <c r="D80" s="3">
        <v>21400</v>
      </c>
      <c r="E80" s="2">
        <v>4800</v>
      </c>
      <c r="F80" s="2"/>
      <c r="G80" s="2"/>
      <c r="H80" s="2"/>
      <c r="I80" s="2"/>
      <c r="J80" s="2"/>
      <c r="K80" s="2">
        <v>2000</v>
      </c>
      <c r="L80" s="17">
        <f>SUM(D80:K80)</f>
        <v>28200</v>
      </c>
      <c r="M80" s="180">
        <f>SUM(L80)/475</f>
        <v>59.36842105263158</v>
      </c>
    </row>
    <row r="81" spans="1:13" ht="13.5" thickTop="1">
      <c r="A81" s="13"/>
      <c r="B81" s="2" t="s">
        <v>1679</v>
      </c>
      <c r="C81" s="3" t="s">
        <v>921</v>
      </c>
      <c r="D81" s="3"/>
      <c r="E81" s="2">
        <v>13700</v>
      </c>
      <c r="F81" s="2">
        <v>10000</v>
      </c>
      <c r="G81" s="2"/>
      <c r="H81" s="2"/>
      <c r="I81" s="2"/>
      <c r="J81" s="2"/>
      <c r="K81" s="2">
        <v>2000</v>
      </c>
      <c r="L81" s="17">
        <f>SUM(D81:K81)</f>
        <v>25700</v>
      </c>
      <c r="M81" s="180">
        <f>SUM(L81)/475</f>
        <v>54.10526315789474</v>
      </c>
    </row>
    <row r="82" spans="1:13" ht="14.25">
      <c r="A82" s="293"/>
      <c r="B82" s="294"/>
      <c r="C82" s="294"/>
      <c r="D82" s="294"/>
      <c r="E82" s="298">
        <f>SUM(D68:E81)/475</f>
        <v>605.3684210526316</v>
      </c>
      <c r="F82" s="299">
        <f>SUM(F68:F81)/475</f>
        <v>90.52631578947368</v>
      </c>
      <c r="G82" s="294">
        <f>SUM(G68:G81)/475</f>
        <v>0</v>
      </c>
      <c r="H82" s="294">
        <f>SUM(H68:H81)/475</f>
        <v>0</v>
      </c>
      <c r="I82" s="300">
        <f>SUM(I68:I81)/475</f>
        <v>96.42105263157895</v>
      </c>
      <c r="J82" s="294">
        <f>SUM(J68:J81)/475</f>
        <v>0</v>
      </c>
      <c r="K82" s="294">
        <f>SUM(K68:K81)/475</f>
        <v>42.10526315789474</v>
      </c>
      <c r="L82" s="301">
        <f>SUM(L68:L81)/475</f>
        <v>834.421052631579</v>
      </c>
      <c r="M82" s="297">
        <f>SUM(M68:M81)</f>
        <v>834.421052631579</v>
      </c>
    </row>
    <row r="86" spans="1:13" ht="23.25">
      <c r="A86" s="166" t="s">
        <v>932</v>
      </c>
      <c r="B86" s="135" t="s">
        <v>45</v>
      </c>
      <c r="C86" s="135" t="s">
        <v>640</v>
      </c>
      <c r="D86" s="167" t="s">
        <v>60</v>
      </c>
      <c r="E86" s="135" t="s">
        <v>47</v>
      </c>
      <c r="F86" s="167" t="s">
        <v>48</v>
      </c>
      <c r="G86" s="135" t="s">
        <v>151</v>
      </c>
      <c r="H86" s="135" t="s">
        <v>152</v>
      </c>
      <c r="I86" s="167" t="s">
        <v>51</v>
      </c>
      <c r="J86" s="135" t="s">
        <v>153</v>
      </c>
      <c r="K86" s="135" t="s">
        <v>54</v>
      </c>
      <c r="L86" s="136" t="s">
        <v>55</v>
      </c>
      <c r="M86" s="175" t="s">
        <v>71</v>
      </c>
    </row>
    <row r="87" spans="1:14" ht="14.25">
      <c r="A87" s="13" t="s">
        <v>933</v>
      </c>
      <c r="B87" s="2">
        <v>1</v>
      </c>
      <c r="C87" s="3" t="s">
        <v>931</v>
      </c>
      <c r="D87" s="3">
        <v>40600</v>
      </c>
      <c r="E87" s="2">
        <v>10200</v>
      </c>
      <c r="F87" s="2"/>
      <c r="G87" s="2"/>
      <c r="H87" s="2"/>
      <c r="I87" s="2">
        <v>5600</v>
      </c>
      <c r="J87" s="2"/>
      <c r="K87" s="2">
        <v>7200</v>
      </c>
      <c r="L87" s="17">
        <f>SUM(D87:K87)</f>
        <v>63600</v>
      </c>
      <c r="M87" s="180">
        <f>SUM(L87)/475</f>
        <v>133.89473684210526</v>
      </c>
      <c r="N87" t="s">
        <v>959</v>
      </c>
    </row>
    <row r="88" spans="1:13" ht="14.25">
      <c r="A88" s="13"/>
      <c r="B88" s="2">
        <v>6</v>
      </c>
      <c r="C88" s="2" t="s">
        <v>1101</v>
      </c>
      <c r="D88" s="2">
        <v>59600</v>
      </c>
      <c r="E88" s="2">
        <v>20000</v>
      </c>
      <c r="F88" s="2">
        <v>3500</v>
      </c>
      <c r="G88" s="2">
        <v>5000</v>
      </c>
      <c r="H88" s="2">
        <v>100000</v>
      </c>
      <c r="I88" s="2">
        <v>156000</v>
      </c>
      <c r="J88" s="2">
        <v>30500</v>
      </c>
      <c r="K88" s="2">
        <v>2300</v>
      </c>
      <c r="L88" s="17">
        <f>SUM(D88:K88)</f>
        <v>376900</v>
      </c>
      <c r="M88" s="180">
        <f>SUM(L88)/475</f>
        <v>793.4736842105264</v>
      </c>
    </row>
    <row r="89" spans="1:18" ht="14.25">
      <c r="A89" s="13"/>
      <c r="B89" s="2">
        <v>8</v>
      </c>
      <c r="C89" s="3" t="s">
        <v>1071</v>
      </c>
      <c r="D89" s="2"/>
      <c r="E89" s="2">
        <v>4700</v>
      </c>
      <c r="F89" s="2"/>
      <c r="G89" s="2"/>
      <c r="H89" s="2"/>
      <c r="I89" s="2"/>
      <c r="J89" s="2"/>
      <c r="K89" s="2">
        <v>4100</v>
      </c>
      <c r="L89" s="17">
        <f>SUM(D89:K89)</f>
        <v>8800</v>
      </c>
      <c r="M89" s="180">
        <f>SUM(L89)/475</f>
        <v>18.526315789473685</v>
      </c>
      <c r="R89" s="344"/>
    </row>
    <row r="90" spans="1:19" ht="14.25">
      <c r="A90" s="13"/>
      <c r="B90" s="2">
        <v>9</v>
      </c>
      <c r="C90" s="3" t="s">
        <v>1071</v>
      </c>
      <c r="D90" s="2"/>
      <c r="E90" s="2">
        <v>14100</v>
      </c>
      <c r="F90" s="2">
        <v>3500</v>
      </c>
      <c r="G90" s="2"/>
      <c r="H90" s="2"/>
      <c r="I90" s="2"/>
      <c r="J90" s="2">
        <v>15000</v>
      </c>
      <c r="K90" s="2">
        <v>1800</v>
      </c>
      <c r="L90" s="17">
        <f>SUM(D90:K90)</f>
        <v>34400</v>
      </c>
      <c r="M90" s="180">
        <f>SUM(L90)/475</f>
        <v>72.42105263157895</v>
      </c>
      <c r="N90" t="s">
        <v>1081</v>
      </c>
    </row>
    <row r="91" spans="1:19" ht="14.25">
      <c r="A91" s="13"/>
      <c r="B91" s="2">
        <v>11</v>
      </c>
      <c r="C91" s="3" t="s">
        <v>1117</v>
      </c>
      <c r="D91" s="2"/>
      <c r="E91" s="2">
        <v>2900</v>
      </c>
      <c r="F91" s="2"/>
      <c r="G91" s="2"/>
      <c r="H91" s="2"/>
      <c r="I91" s="2"/>
      <c r="J91" s="2"/>
      <c r="K91" s="2"/>
      <c r="L91" s="17">
        <f>SUM(D91:K91)</f>
        <v>2900</v>
      </c>
      <c r="M91" s="180">
        <f>SUM(L91)/475</f>
        <v>6.105263157894737</v>
      </c>
    </row>
    <row r="92" spans="1:17" ht="13.5">
      <c r="A92" s="13"/>
      <c r="B92" s="2" t="s">
        <v>1680</v>
      </c>
      <c r="C92" s="3" t="s">
        <v>1118</v>
      </c>
      <c r="D92" s="3"/>
      <c r="E92" s="2">
        <v>6100</v>
      </c>
      <c r="F92" s="2"/>
      <c r="G92" s="2"/>
      <c r="H92" s="2"/>
      <c r="I92" s="2"/>
      <c r="J92" s="2"/>
      <c r="K92" s="2"/>
      <c r="L92" s="17">
        <f>SUM(D92:K92)</f>
        <v>6100</v>
      </c>
      <c r="M92" s="180">
        <f>SUM(L92)/475</f>
        <v>12.842105263157896</v>
      </c>
    </row>
    <row r="93" spans="1:19" s="302" customFormat="1" ht="14.25">
      <c r="A93" s="293"/>
      <c r="B93" s="294"/>
      <c r="C93" s="294"/>
      <c r="D93" s="294"/>
      <c r="E93" s="294">
        <f>SUM(D87:E92)/475</f>
        <v>333.05263157894734</v>
      </c>
      <c r="F93" s="294">
        <f>SUM(F87:F92)/475</f>
        <v>14.736842105263158</v>
      </c>
      <c r="G93" s="294">
        <f>SUM(G87:G92)/475</f>
        <v>10.526315789473685</v>
      </c>
      <c r="H93" s="294">
        <f>SUM(H87:H92)/475</f>
        <v>210.52631578947367</v>
      </c>
      <c r="I93" s="294">
        <f>SUM(I87:I92)/475</f>
        <v>340.2105263157895</v>
      </c>
      <c r="J93" s="294">
        <f>SUM(J87:J92)/475</f>
        <v>95.78947368421052</v>
      </c>
      <c r="K93" s="301">
        <f>SUM(K87:K92)/475</f>
        <v>32.421052631578945</v>
      </c>
      <c r="L93" s="301">
        <f>SUM(L87:L92)/475</f>
        <v>1037.2631578947369</v>
      </c>
      <c r="M93" s="297">
        <f>SUM(M87:M92)</f>
        <v>1037.2631578947369</v>
      </c>
      <c r="Q93" s="302"/>
      <c r="S93" s="302"/>
    </row>
    <row r="94" spans="17:19" ht="14.25"/>
    <row r="95" spans="17:19" ht="14.25"/>
    <row r="96" spans="3:19" ht="14.25">
      <c r="C96" t="s">
        <v>1400</v>
      </c>
    </row>
    <row r="98" spans="1:13" ht="23.25">
      <c r="A98" s="166" t="s">
        <v>1146</v>
      </c>
      <c r="B98" s="135" t="s">
        <v>45</v>
      </c>
      <c r="C98" s="135" t="s">
        <v>1145</v>
      </c>
      <c r="D98" s="167" t="s">
        <v>60</v>
      </c>
      <c r="E98" s="135" t="s">
        <v>47</v>
      </c>
      <c r="F98" s="167" t="s">
        <v>48</v>
      </c>
      <c r="G98" s="135" t="s">
        <v>151</v>
      </c>
      <c r="H98" s="135" t="s">
        <v>152</v>
      </c>
      <c r="I98" s="167" t="s">
        <v>51</v>
      </c>
      <c r="J98" s="135" t="s">
        <v>153</v>
      </c>
      <c r="K98" s="135" t="s">
        <v>54</v>
      </c>
      <c r="L98" s="136" t="s">
        <v>55</v>
      </c>
      <c r="M98" s="175" t="s">
        <v>71</v>
      </c>
    </row>
    <row r="99" spans="1:14" ht="13.5">
      <c r="A99" s="13" t="s">
        <v>1147</v>
      </c>
      <c r="B99" s="2">
        <v>0.5</v>
      </c>
      <c r="C99" s="3" t="s">
        <v>1149</v>
      </c>
      <c r="D99" s="3">
        <v>55100</v>
      </c>
      <c r="E99" s="2">
        <v>2000</v>
      </c>
      <c r="F99" s="2"/>
      <c r="G99" s="2"/>
      <c r="H99" s="2"/>
      <c r="I99" s="2">
        <v>10000</v>
      </c>
      <c r="J99" s="2">
        <v>6400</v>
      </c>
      <c r="K99" s="2"/>
      <c r="L99" s="17">
        <f>SUM(D99:K99)</f>
        <v>73500</v>
      </c>
      <c r="M99" s="180">
        <f>SUM(L99)/475</f>
        <v>154.73684210526315</v>
      </c>
      <c r="N99" t="s">
        <v>1166</v>
      </c>
    </row>
    <row r="100" spans="1:13" ht="14.25">
      <c r="A100" s="13"/>
      <c r="B100" s="2">
        <v>1.5</v>
      </c>
      <c r="C100" s="2"/>
      <c r="D100" s="2"/>
      <c r="E100" s="2">
        <v>2000</v>
      </c>
      <c r="F100" s="2"/>
      <c r="G100" s="2"/>
      <c r="H100" s="2"/>
      <c r="I100" s="2"/>
      <c r="J100" s="2"/>
      <c r="K100" s="2"/>
      <c r="L100" s="17">
        <f>SUM(D100:K100)</f>
        <v>2000</v>
      </c>
      <c r="M100" s="180">
        <f>SUM(L100)/475</f>
        <v>4.2105263157894735</v>
      </c>
    </row>
    <row r="101" spans="1:14" ht="13.5">
      <c r="A101" s="13"/>
      <c r="B101" s="2">
        <v>2.5</v>
      </c>
      <c r="C101" s="3" t="s">
        <v>1180</v>
      </c>
      <c r="D101" s="2">
        <v>6600</v>
      </c>
      <c r="E101" s="2">
        <v>8600</v>
      </c>
      <c r="F101" s="2"/>
      <c r="G101" s="2"/>
      <c r="H101" s="2"/>
      <c r="I101" s="2">
        <v>4000</v>
      </c>
      <c r="J101" s="2">
        <v>3850</v>
      </c>
      <c r="K101" s="2"/>
      <c r="L101" s="17">
        <f>SUM(D101:K101)</f>
        <v>23050</v>
      </c>
      <c r="M101" s="180">
        <f>SUM(L101)/475</f>
        <v>48.526315789473685</v>
      </c>
      <c r="N101" t="s">
        <v>1181</v>
      </c>
    </row>
    <row r="102" spans="1:14" ht="14.25">
      <c r="A102" s="13"/>
      <c r="B102" s="2">
        <v>3.5</v>
      </c>
      <c r="C102" s="3" t="s">
        <v>1199</v>
      </c>
      <c r="D102" s="2">
        <v>10800</v>
      </c>
      <c r="E102" s="2">
        <v>6100</v>
      </c>
      <c r="F102" s="2"/>
      <c r="G102" s="2"/>
      <c r="H102" s="2"/>
      <c r="I102" s="2">
        <v>6000</v>
      </c>
      <c r="J102" s="2"/>
      <c r="K102" s="2"/>
      <c r="L102" s="17">
        <f>SUM(D102:K102)</f>
        <v>22900</v>
      </c>
      <c r="M102" s="180">
        <f>SUM(L102)/475</f>
        <v>48.21052631578947</v>
      </c>
      <c r="N102" t="s">
        <v>1200</v>
      </c>
    </row>
    <row r="103" spans="1:13" ht="14.25">
      <c r="A103" s="13"/>
      <c r="B103" s="2">
        <v>4.5</v>
      </c>
      <c r="C103" s="3"/>
      <c r="D103" s="2">
        <v>15500</v>
      </c>
      <c r="E103" s="2"/>
      <c r="F103" s="2"/>
      <c r="G103" s="2"/>
      <c r="H103" s="2"/>
      <c r="I103" s="2"/>
      <c r="J103" s="2"/>
      <c r="K103" s="2"/>
      <c r="L103" s="17">
        <f>SUM(D103:K103)</f>
        <v>15500</v>
      </c>
      <c r="M103" s="180">
        <f>SUM(L103)/475</f>
        <v>32.63157894736842</v>
      </c>
    </row>
    <row r="104" spans="1:14" ht="14.25">
      <c r="A104" s="13"/>
      <c r="B104" s="2">
        <v>5.5</v>
      </c>
      <c r="C104" s="3" t="s">
        <v>1230</v>
      </c>
      <c r="D104" s="3"/>
      <c r="E104" s="2">
        <v>284</v>
      </c>
      <c r="F104" s="2">
        <v>70</v>
      </c>
      <c r="G104" s="2"/>
      <c r="H104" s="2"/>
      <c r="I104" s="2"/>
      <c r="J104" s="2"/>
      <c r="K104" s="2">
        <v>131</v>
      </c>
      <c r="L104" s="17">
        <f>SUM(D104:K104)</f>
        <v>485</v>
      </c>
      <c r="M104" s="180">
        <f>SUM(L104)/5.5</f>
        <v>88.18181818181819</v>
      </c>
      <c r="N104" t="s">
        <v>1231</v>
      </c>
    </row>
    <row r="105" spans="1:14" ht="14.25">
      <c r="A105" s="13"/>
      <c r="B105" s="2">
        <v>6.5</v>
      </c>
      <c r="C105" s="3" t="s">
        <v>1283</v>
      </c>
      <c r="D105" s="3"/>
      <c r="E105" s="2">
        <v>206</v>
      </c>
      <c r="F105" s="2"/>
      <c r="G105" s="2"/>
      <c r="H105" s="2"/>
      <c r="I105" s="2">
        <v>100</v>
      </c>
      <c r="J105" s="2"/>
      <c r="K105" s="2"/>
      <c r="L105" s="17">
        <f>SUM(D105:K105)</f>
        <v>306</v>
      </c>
      <c r="M105" s="180">
        <f>SUM(L105)/5.5</f>
        <v>55.63636363636363</v>
      </c>
      <c r="N105" t="s">
        <v>1247</v>
      </c>
    </row>
    <row r="106" spans="1:13" ht="14.25">
      <c r="A106" s="13"/>
      <c r="B106" s="2">
        <v>7.5</v>
      </c>
      <c r="C106" s="3" t="s">
        <v>1284</v>
      </c>
      <c r="D106" s="3"/>
      <c r="E106" s="2">
        <v>295</v>
      </c>
      <c r="F106" s="2"/>
      <c r="G106" s="2"/>
      <c r="H106" s="2"/>
      <c r="I106" s="2"/>
      <c r="J106" s="2"/>
      <c r="K106" s="2"/>
      <c r="L106" s="17">
        <f>SUM(D106:K106)</f>
        <v>295</v>
      </c>
      <c r="M106" s="180">
        <f>SUM(L106)/5.5</f>
        <v>53.63636363636363</v>
      </c>
    </row>
    <row r="107" spans="1:13" ht="14.25">
      <c r="A107" s="13"/>
      <c r="B107" s="2">
        <v>8.5</v>
      </c>
      <c r="C107" s="3"/>
      <c r="D107" s="3"/>
      <c r="E107" s="2"/>
      <c r="F107" s="2">
        <v>10</v>
      </c>
      <c r="G107" s="2"/>
      <c r="H107" s="2"/>
      <c r="I107" s="2"/>
      <c r="J107" s="2"/>
      <c r="K107" s="2"/>
      <c r="L107" s="17">
        <f>SUM(D107:K107)</f>
        <v>10</v>
      </c>
      <c r="M107" s="180">
        <f>SUM(L107)/5.5</f>
        <v>1.8181818181818181</v>
      </c>
    </row>
    <row r="108" spans="1:14" ht="14.25">
      <c r="A108" s="13"/>
      <c r="B108" s="2">
        <v>9.5</v>
      </c>
      <c r="C108" s="3" t="s">
        <v>1312</v>
      </c>
      <c r="D108" s="3"/>
      <c r="E108" s="2">
        <v>198</v>
      </c>
      <c r="F108" s="2"/>
      <c r="G108" s="2"/>
      <c r="H108" s="2"/>
      <c r="I108" s="2">
        <v>36</v>
      </c>
      <c r="J108" s="2"/>
      <c r="K108" s="2"/>
      <c r="L108" s="17">
        <f>SUM(D108:K108)</f>
        <v>234</v>
      </c>
      <c r="M108" s="180">
        <f>SUM(L108)/5.5</f>
        <v>42.54545454545455</v>
      </c>
      <c r="N108" t="s">
        <v>1313</v>
      </c>
    </row>
    <row r="109" spans="1:13" ht="14.25">
      <c r="A109" s="13"/>
      <c r="B109" s="2">
        <v>10.5</v>
      </c>
      <c r="C109" s="3" t="s">
        <v>1328</v>
      </c>
      <c r="D109" s="3"/>
      <c r="E109" s="2">
        <v>20</v>
      </c>
      <c r="F109" s="2"/>
      <c r="G109" s="2"/>
      <c r="H109" s="2"/>
      <c r="I109" s="2"/>
      <c r="J109" s="2"/>
      <c r="K109" s="2"/>
      <c r="L109" s="17">
        <f>SUM(D109:K109)</f>
        <v>20</v>
      </c>
      <c r="M109" s="180">
        <f>SUM(L109)/5.5</f>
        <v>3.6363636363636362</v>
      </c>
    </row>
    <row r="110" spans="1:13" ht="14.25">
      <c r="A110" s="13"/>
      <c r="B110" s="2">
        <v>11.5</v>
      </c>
      <c r="C110" s="3" t="s">
        <v>1360</v>
      </c>
      <c r="D110" s="3"/>
      <c r="E110" s="2">
        <v>206</v>
      </c>
      <c r="F110" s="2"/>
      <c r="G110" s="2"/>
      <c r="H110" s="2"/>
      <c r="I110" s="2"/>
      <c r="J110" s="2"/>
      <c r="K110" s="2">
        <v>55</v>
      </c>
      <c r="L110" s="17">
        <f>SUM(D110:K110)</f>
        <v>261</v>
      </c>
      <c r="M110" s="180">
        <f>SUM(L110)/5.5</f>
        <v>47.45454545454545</v>
      </c>
    </row>
    <row r="111" spans="1:14" ht="14.25">
      <c r="A111" s="13"/>
      <c r="B111" s="2">
        <v>14.5</v>
      </c>
      <c r="C111" s="3" t="s">
        <v>1395</v>
      </c>
      <c r="D111" s="3"/>
      <c r="E111" s="2">
        <v>89</v>
      </c>
      <c r="F111" s="2"/>
      <c r="G111" s="2"/>
      <c r="H111" s="2"/>
      <c r="I111" s="2">
        <v>25</v>
      </c>
      <c r="J111" s="2"/>
      <c r="K111" s="2"/>
      <c r="L111" s="17">
        <f>SUM(D111:K111)</f>
        <v>114</v>
      </c>
      <c r="M111" s="180">
        <f>SUM(L111)/5.5</f>
        <v>20.727272727272727</v>
      </c>
      <c r="N111" t="s">
        <v>1396</v>
      </c>
    </row>
    <row r="112" spans="1:13" ht="14.25">
      <c r="A112" s="13"/>
      <c r="B112" s="2">
        <v>15.5</v>
      </c>
      <c r="C112" s="3" t="s">
        <v>1399</v>
      </c>
      <c r="D112" s="3"/>
      <c r="E112" s="2">
        <v>121</v>
      </c>
      <c r="F112" s="2"/>
      <c r="G112" s="2"/>
      <c r="H112" s="2"/>
      <c r="I112" s="2"/>
      <c r="J112" s="2"/>
      <c r="K112" s="2">
        <v>33</v>
      </c>
      <c r="L112" s="17">
        <f>SUM(D112:K112)</f>
        <v>154</v>
      </c>
      <c r="M112" s="180">
        <f>SUM(L112)/5.5</f>
        <v>28</v>
      </c>
    </row>
    <row r="113" spans="1:13" ht="14.25">
      <c r="A113" s="13"/>
      <c r="B113" s="2">
        <v>17.5</v>
      </c>
      <c r="C113" s="3" t="s">
        <v>1437</v>
      </c>
      <c r="D113" s="3"/>
      <c r="E113" s="2">
        <v>3500</v>
      </c>
      <c r="F113" s="2"/>
      <c r="G113" s="2"/>
      <c r="H113" s="2"/>
      <c r="I113" s="2"/>
      <c r="J113" s="2"/>
      <c r="K113" s="2"/>
      <c r="L113" s="17">
        <f>SUM(D113:K113)</f>
        <v>3500</v>
      </c>
      <c r="M113" s="180">
        <f>SUM(L113)/475</f>
        <v>7.368421052631579</v>
      </c>
    </row>
    <row r="114" spans="1:14" ht="14.25">
      <c r="A114" s="13"/>
      <c r="B114" s="2">
        <v>18.5</v>
      </c>
      <c r="C114" s="3"/>
      <c r="D114" s="3"/>
      <c r="E114" s="2">
        <v>10250</v>
      </c>
      <c r="F114" s="2"/>
      <c r="G114" s="2"/>
      <c r="H114" s="2"/>
      <c r="I114" s="2">
        <v>17800</v>
      </c>
      <c r="J114" s="2"/>
      <c r="K114" s="2">
        <v>600</v>
      </c>
      <c r="L114" s="17">
        <f>SUM(D114:K114)</f>
        <v>28650</v>
      </c>
      <c r="M114" s="180">
        <f>SUM(L114)/475</f>
        <v>60.31578947368421</v>
      </c>
      <c r="N114" t="s">
        <v>1454</v>
      </c>
    </row>
    <row r="115" spans="1:13" ht="14.25">
      <c r="A115" s="13"/>
      <c r="B115" s="2">
        <v>19.5</v>
      </c>
      <c r="C115" s="3" t="s">
        <v>1455</v>
      </c>
      <c r="D115" s="3"/>
      <c r="E115" s="2">
        <v>13450</v>
      </c>
      <c r="F115" s="2"/>
      <c r="G115" s="2"/>
      <c r="H115" s="2"/>
      <c r="I115" s="2"/>
      <c r="J115" s="2"/>
      <c r="K115" s="2">
        <v>5850</v>
      </c>
      <c r="L115" s="17">
        <f>SUM(D115:K115)</f>
        <v>19300</v>
      </c>
      <c r="M115" s="180">
        <f>SUM(L115)/475</f>
        <v>40.63157894736842</v>
      </c>
    </row>
    <row r="116" spans="1:14" ht="13.5">
      <c r="A116" s="14"/>
      <c r="B116" s="15" t="s">
        <v>1681</v>
      </c>
      <c r="C116" s="15" t="s">
        <v>1475</v>
      </c>
      <c r="D116" s="15"/>
      <c r="E116" s="15">
        <v>6800</v>
      </c>
      <c r="F116" s="15"/>
      <c r="G116" s="15"/>
      <c r="H116" s="15"/>
      <c r="I116" s="15">
        <v>41400</v>
      </c>
      <c r="J116" s="15">
        <v>6200</v>
      </c>
      <c r="K116" s="15">
        <v>6500</v>
      </c>
      <c r="L116" s="22">
        <f>SUM(D116:K116)</f>
        <v>60900</v>
      </c>
      <c r="M116" s="180">
        <f>SUM(L116)/475</f>
        <v>128.21052631578948</v>
      </c>
      <c r="N116" t="s">
        <v>1480</v>
      </c>
    </row>
    <row r="117" spans="1:13" s="302" customFormat="1" ht="13.5">
      <c r="A117" s="293"/>
      <c r="B117" s="294"/>
      <c r="C117" s="294"/>
      <c r="D117" s="294"/>
      <c r="E117" s="294">
        <v>554.21</v>
      </c>
      <c r="F117" s="294">
        <v>14.54</v>
      </c>
      <c r="G117" s="294">
        <f>SUM(G99:G103)/475</f>
        <v>0</v>
      </c>
      <c r="H117" s="294">
        <f>SUM(H99:H103)/475</f>
        <v>0</v>
      </c>
      <c r="I117" s="294">
        <v>196</v>
      </c>
      <c r="J117" s="294">
        <v>34.63</v>
      </c>
      <c r="K117" s="294">
        <v>67.08</v>
      </c>
      <c r="L117" s="301">
        <v>866.48</v>
      </c>
      <c r="M117" s="297">
        <f>SUM(M99:M116)</f>
        <v>866.4784688995215</v>
      </c>
    </row>
    <row r="118" ht="14.25"/>
    <row r="119" ht="13.5"/>
    <row r="120" ht="13.5"/>
    <row r="121" ht="13.5"/>
    <row r="122" spans="1:23" ht="23.25">
      <c r="A122" s="166" t="s">
        <v>1482</v>
      </c>
      <c r="B122" s="135" t="s">
        <v>45</v>
      </c>
      <c r="C122" s="135" t="s">
        <v>1955</v>
      </c>
      <c r="D122" s="167" t="s">
        <v>60</v>
      </c>
      <c r="E122" s="135" t="s">
        <v>47</v>
      </c>
      <c r="F122" s="167" t="s">
        <v>48</v>
      </c>
      <c r="G122" s="135" t="s">
        <v>151</v>
      </c>
      <c r="H122" s="135" t="s">
        <v>152</v>
      </c>
      <c r="I122" s="167" t="s">
        <v>51</v>
      </c>
      <c r="J122" s="135" t="s">
        <v>153</v>
      </c>
      <c r="K122" s="135" t="s">
        <v>54</v>
      </c>
      <c r="L122" s="136" t="s">
        <v>55</v>
      </c>
      <c r="M122" s="175" t="s">
        <v>71</v>
      </c>
    </row>
    <row r="123" spans="1:21" ht="13.5">
      <c r="A123" s="13" t="s">
        <v>1677</v>
      </c>
      <c r="B123" s="2">
        <v>1</v>
      </c>
      <c r="C123" s="3" t="s">
        <v>1539</v>
      </c>
      <c r="D123" s="3"/>
      <c r="E123" s="2">
        <v>17250</v>
      </c>
      <c r="F123" s="2"/>
      <c r="G123" s="2"/>
      <c r="H123" s="2"/>
      <c r="I123" s="2"/>
      <c r="J123" s="2"/>
      <c r="K123" s="2"/>
      <c r="L123" s="17">
        <f>SUM(D123:K123)</f>
        <v>17250</v>
      </c>
      <c r="M123" s="180">
        <f>SUM(L123)/475</f>
        <v>36.31578947368421</v>
      </c>
      <c r="O123" s="347" t="s">
        <v>1483</v>
      </c>
      <c r="P123" s="58" t="s">
        <v>1484</v>
      </c>
      <c r="Q123" s="10" t="s">
        <v>1488</v>
      </c>
      <c r="R123" s="10" t="s">
        <v>1489</v>
      </c>
      <c r="S123" s="10" t="s">
        <v>1490</v>
      </c>
      <c r="T123" s="10" t="s">
        <v>1491</v>
      </c>
      <c r="U123" s="59" t="s">
        <v>1492</v>
      </c>
    </row>
    <row r="124" spans="1:21" ht="13.5">
      <c r="A124" s="13"/>
      <c r="B124" s="2">
        <v>2</v>
      </c>
      <c r="C124" s="2" t="s">
        <v>1543</v>
      </c>
      <c r="D124" s="2">
        <v>17300</v>
      </c>
      <c r="E124" s="2">
        <v>19650</v>
      </c>
      <c r="F124" s="2"/>
      <c r="G124" s="2"/>
      <c r="H124" s="2"/>
      <c r="I124" s="2">
        <v>59800</v>
      </c>
      <c r="J124" s="2">
        <v>19300</v>
      </c>
      <c r="K124" s="2">
        <v>5000</v>
      </c>
      <c r="L124" s="17">
        <f>SUM(D124:K124)</f>
        <v>121050</v>
      </c>
      <c r="M124" s="180">
        <f>SUM(L124)/475</f>
        <v>254.8421052631579</v>
      </c>
      <c r="N124" s="38" t="s">
        <v>1494</v>
      </c>
      <c r="O124" s="568" t="s">
        <v>1485</v>
      </c>
      <c r="P124" s="19">
        <v>16400</v>
      </c>
      <c r="Q124" s="2">
        <v>30000</v>
      </c>
      <c r="R124" s="2">
        <v>18200</v>
      </c>
      <c r="S124" s="2">
        <v>104720</v>
      </c>
      <c r="T124" s="2">
        <v>275970</v>
      </c>
      <c r="U124" s="42">
        <v>43000</v>
      </c>
    </row>
    <row r="125" spans="1:21" ht="13.5">
      <c r="A125" s="13"/>
      <c r="B125" s="2">
        <v>3</v>
      </c>
      <c r="C125" s="3" t="s">
        <v>1542</v>
      </c>
      <c r="D125" s="2"/>
      <c r="E125" s="2"/>
      <c r="F125" s="2"/>
      <c r="G125" s="2"/>
      <c r="H125" s="2"/>
      <c r="I125" s="2"/>
      <c r="J125" s="2"/>
      <c r="K125" s="2"/>
      <c r="L125" s="17">
        <f>SUM(D125:K125)</f>
        <v>0</v>
      </c>
      <c r="M125" s="180">
        <f>SUM(L125)/475</f>
        <v>0</v>
      </c>
      <c r="O125" s="568" t="s">
        <v>1486</v>
      </c>
      <c r="P125" s="19">
        <v>30</v>
      </c>
      <c r="Q125" s="2">
        <v>32.5</v>
      </c>
      <c r="R125" s="2">
        <v>41</v>
      </c>
      <c r="S125" s="2">
        <v>44</v>
      </c>
      <c r="T125" s="2">
        <v>60</v>
      </c>
      <c r="U125" s="42">
        <v>3</v>
      </c>
    </row>
    <row r="126" spans="1:21" ht="13.5">
      <c r="A126" s="13"/>
      <c r="B126" s="2">
        <v>4</v>
      </c>
      <c r="C126" s="3" t="s">
        <v>1540</v>
      </c>
      <c r="D126" s="2"/>
      <c r="E126" s="2">
        <v>4100</v>
      </c>
      <c r="F126" s="2"/>
      <c r="G126" s="2"/>
      <c r="H126" s="2"/>
      <c r="I126" s="2"/>
      <c r="J126" s="2"/>
      <c r="K126" s="2"/>
      <c r="L126" s="17">
        <f>SUM(D126:K126)</f>
        <v>4100</v>
      </c>
      <c r="M126" s="180">
        <f>SUM(L126)/475</f>
        <v>8.631578947368421</v>
      </c>
      <c r="O126" s="350" t="s">
        <v>1487</v>
      </c>
      <c r="P126" s="532">
        <f>SUM(P124/P125)</f>
        <v>546.6666666666666</v>
      </c>
      <c r="Q126" s="530">
        <f>SUM(Q124/Q125)</f>
        <v>923.0769230769231</v>
      </c>
      <c r="R126" s="530">
        <f>SUM(R124/R125)</f>
        <v>443.9024390243902</v>
      </c>
      <c r="S126" s="530">
        <f>SUM(S124/S125)</f>
        <v>2380</v>
      </c>
      <c r="T126" s="530">
        <f>SUM(T124/T125)</f>
        <v>4599.5</v>
      </c>
      <c r="U126" s="43">
        <v>7000</v>
      </c>
    </row>
    <row r="127" spans="1:23" ht="13.5">
      <c r="A127" s="13"/>
      <c r="B127" s="2">
        <v>5</v>
      </c>
      <c r="C127" s="3" t="s">
        <v>1541</v>
      </c>
      <c r="D127" s="2"/>
      <c r="E127" s="2">
        <v>13700</v>
      </c>
      <c r="F127" s="2">
        <v>5000</v>
      </c>
      <c r="G127" s="2"/>
      <c r="H127" s="2"/>
      <c r="I127" s="2">
        <v>1000</v>
      </c>
      <c r="J127" s="2"/>
      <c r="K127" s="2"/>
      <c r="L127" s="17">
        <f>SUM(D127:K127)</f>
        <v>19700</v>
      </c>
      <c r="M127" s="180">
        <f>SUM(L127)/475</f>
        <v>41.473684210526315</v>
      </c>
    </row>
    <row r="128" spans="1:14" ht="13.5">
      <c r="A128" s="13"/>
      <c r="B128" s="2">
        <v>6</v>
      </c>
      <c r="C128" s="3" t="s">
        <v>1570</v>
      </c>
      <c r="D128" s="3"/>
      <c r="E128" s="2">
        <v>13400</v>
      </c>
      <c r="F128" s="2"/>
      <c r="G128" s="2"/>
      <c r="H128" s="2"/>
      <c r="I128" s="2">
        <v>4200</v>
      </c>
      <c r="J128" s="2"/>
      <c r="K128" s="2">
        <v>5650</v>
      </c>
      <c r="L128" s="17">
        <f>SUM(D128:K128)</f>
        <v>23250</v>
      </c>
      <c r="M128" s="180">
        <f>SUM(L128)/475</f>
        <v>48.94736842105263</v>
      </c>
      <c r="N128" s="38" t="s">
        <v>1580</v>
      </c>
    </row>
    <row r="129" spans="1:13" ht="13.5">
      <c r="A129" s="13"/>
      <c r="B129" s="2">
        <v>8</v>
      </c>
      <c r="C129" s="3" t="s">
        <v>1595</v>
      </c>
      <c r="D129" s="3"/>
      <c r="E129" s="2">
        <v>5850</v>
      </c>
      <c r="F129" s="2"/>
      <c r="G129" s="2"/>
      <c r="H129" s="2"/>
      <c r="I129" s="2"/>
      <c r="J129" s="2"/>
      <c r="K129" s="2"/>
      <c r="L129" s="17">
        <f>SUM(D129:K129)</f>
        <v>5850</v>
      </c>
      <c r="M129" s="180">
        <f>SUM(L129)/475</f>
        <v>12.31578947368421</v>
      </c>
    </row>
    <row r="130" spans="1:13" ht="13.5">
      <c r="A130" s="13"/>
      <c r="B130" s="2">
        <v>9</v>
      </c>
      <c r="C130" s="3"/>
      <c r="D130" s="3"/>
      <c r="E130" s="2">
        <v>1950</v>
      </c>
      <c r="F130" s="2"/>
      <c r="G130" s="2"/>
      <c r="H130" s="2"/>
      <c r="I130" s="2"/>
      <c r="J130" s="2"/>
      <c r="K130" s="2"/>
      <c r="L130" s="17">
        <f>SUM(D130:K130)</f>
        <v>1950</v>
      </c>
      <c r="M130" s="180">
        <f>SUM(L130)/475</f>
        <v>4.105263157894737</v>
      </c>
    </row>
    <row r="131" spans="1:13" ht="13.5">
      <c r="A131" s="13"/>
      <c r="B131" s="2">
        <v>10</v>
      </c>
      <c r="C131" s="3" t="s">
        <v>1622</v>
      </c>
      <c r="D131" s="3">
        <v>20000</v>
      </c>
      <c r="E131" s="2">
        <v>4350</v>
      </c>
      <c r="F131" s="2"/>
      <c r="G131" s="2"/>
      <c r="H131" s="2"/>
      <c r="I131" s="2"/>
      <c r="J131" s="2"/>
      <c r="K131" s="2"/>
      <c r="L131" s="17">
        <f>SUM(D131:K131)</f>
        <v>24350</v>
      </c>
      <c r="M131" s="181">
        <f>SUM(L131)/475</f>
        <v>51.26315789473684</v>
      </c>
    </row>
    <row r="132" spans="1:13" ht="13.5">
      <c r="A132" s="13"/>
      <c r="B132" s="2">
        <v>11</v>
      </c>
      <c r="C132" s="3"/>
      <c r="D132" s="3"/>
      <c r="E132" s="2">
        <v>7800</v>
      </c>
      <c r="F132" s="2"/>
      <c r="G132" s="2"/>
      <c r="H132" s="2"/>
      <c r="I132" s="2"/>
      <c r="J132" s="2"/>
      <c r="K132" s="2"/>
      <c r="L132" s="17">
        <f>SUM(D132:K132)</f>
        <v>7800</v>
      </c>
      <c r="M132" s="181">
        <f>SUM(L132)/475</f>
        <v>16.42105263157895</v>
      </c>
    </row>
    <row r="133" spans="1:19" ht="13.5">
      <c r="A133" s="13"/>
      <c r="B133" s="2">
        <v>12</v>
      </c>
      <c r="C133" s="3" t="s">
        <v>1647</v>
      </c>
      <c r="D133" s="3"/>
      <c r="E133" s="2">
        <v>9000</v>
      </c>
      <c r="F133" s="2">
        <v>8500</v>
      </c>
      <c r="G133" s="2"/>
      <c r="H133" s="2"/>
      <c r="I133" s="2"/>
      <c r="J133" s="2"/>
      <c r="K133" s="2"/>
      <c r="L133" s="17">
        <f>SUM(D133:K133)</f>
        <v>17500</v>
      </c>
      <c r="M133" s="181">
        <f>SUM(L133)/475</f>
        <v>36.8421052631579</v>
      </c>
    </row>
    <row r="134" spans="1:13" ht="13.5">
      <c r="A134" s="13"/>
      <c r="B134" s="2">
        <v>13</v>
      </c>
      <c r="C134" s="3" t="s">
        <v>1661</v>
      </c>
      <c r="D134" s="3">
        <v>33135</v>
      </c>
      <c r="E134" s="2">
        <v>9250</v>
      </c>
      <c r="F134" s="2">
        <v>8500</v>
      </c>
      <c r="G134" s="2"/>
      <c r="H134" s="2"/>
      <c r="I134" s="2"/>
      <c r="J134" s="2"/>
      <c r="K134" s="2">
        <v>7000</v>
      </c>
      <c r="L134" s="17">
        <f>SUM(D134:K134)</f>
        <v>57885</v>
      </c>
      <c r="M134" s="181">
        <f>SUM(L134)/475</f>
        <v>121.86315789473684</v>
      </c>
    </row>
    <row r="135" spans="1:13" ht="13.5">
      <c r="A135" s="13"/>
      <c r="B135" s="2">
        <v>14</v>
      </c>
      <c r="C135" s="3"/>
      <c r="D135" s="3"/>
      <c r="E135" s="2">
        <v>2750</v>
      </c>
      <c r="F135" s="2"/>
      <c r="G135" s="2"/>
      <c r="H135" s="2"/>
      <c r="I135" s="2"/>
      <c r="J135" s="2"/>
      <c r="K135" s="2"/>
      <c r="L135" s="17">
        <f>SUM(D135:K135)</f>
        <v>2750</v>
      </c>
      <c r="M135" s="181">
        <f>SUM(L135)/475</f>
        <v>5.7894736842105265</v>
      </c>
    </row>
    <row r="136" spans="1:13" ht="13.5">
      <c r="A136" s="13"/>
      <c r="B136" s="2">
        <v>15</v>
      </c>
      <c r="C136" s="3"/>
      <c r="D136" s="3"/>
      <c r="E136" s="2">
        <v>3000</v>
      </c>
      <c r="F136" s="2"/>
      <c r="G136" s="2"/>
      <c r="H136" s="2"/>
      <c r="I136" s="2"/>
      <c r="J136" s="2"/>
      <c r="K136" s="2"/>
      <c r="L136" s="17">
        <f>SUM(D136:K136)</f>
        <v>3000</v>
      </c>
      <c r="M136" s="181">
        <f>SUM(L136)/475</f>
        <v>6.315789473684211</v>
      </c>
    </row>
    <row r="137" spans="1:13" ht="13.5">
      <c r="A137" s="13"/>
      <c r="B137" s="2">
        <v>16</v>
      </c>
      <c r="C137" s="3"/>
      <c r="D137" s="3"/>
      <c r="E137" s="2">
        <v>7700</v>
      </c>
      <c r="F137" s="2"/>
      <c r="G137" s="2"/>
      <c r="H137" s="2"/>
      <c r="I137" s="2"/>
      <c r="J137" s="2"/>
      <c r="K137" s="2"/>
      <c r="L137" s="17">
        <f>SUM(D137:K137)</f>
        <v>7700</v>
      </c>
      <c r="M137" s="181">
        <f>SUM(L137)/475</f>
        <v>16.210526315789473</v>
      </c>
    </row>
    <row r="138" spans="1:13" ht="13.5">
      <c r="A138" s="13"/>
      <c r="B138" s="2">
        <v>17</v>
      </c>
      <c r="C138" s="3" t="s">
        <v>1708</v>
      </c>
      <c r="D138" s="3"/>
      <c r="E138" s="2">
        <v>8650</v>
      </c>
      <c r="F138" s="2"/>
      <c r="G138" s="2"/>
      <c r="H138" s="2"/>
      <c r="I138" s="2"/>
      <c r="J138" s="2"/>
      <c r="K138" s="2">
        <v>580</v>
      </c>
      <c r="L138" s="17">
        <f>SUM(D138:K138)</f>
        <v>9230</v>
      </c>
      <c r="M138" s="181">
        <f>SUM(L138)/475</f>
        <v>19.431578947368422</v>
      </c>
    </row>
    <row r="139" spans="1:13" ht="13.5">
      <c r="A139" s="13"/>
      <c r="B139" s="2">
        <v>18</v>
      </c>
      <c r="C139" s="3"/>
      <c r="D139" s="3"/>
      <c r="E139" s="2">
        <v>6900</v>
      </c>
      <c r="F139" s="2"/>
      <c r="G139" s="2"/>
      <c r="H139" s="2"/>
      <c r="I139" s="2"/>
      <c r="J139" s="2"/>
      <c r="K139" s="2"/>
      <c r="L139" s="17">
        <f>SUM(D139:K139)</f>
        <v>6900</v>
      </c>
      <c r="M139" s="181">
        <f>SUM(L139)/475</f>
        <v>14.526315789473685</v>
      </c>
    </row>
    <row r="140" spans="1:13" ht="13.5">
      <c r="A140" s="13"/>
      <c r="B140" s="2">
        <v>19</v>
      </c>
      <c r="C140" s="3"/>
      <c r="D140" s="3"/>
      <c r="E140" s="2">
        <v>10350</v>
      </c>
      <c r="F140" s="2"/>
      <c r="G140" s="2"/>
      <c r="H140" s="2"/>
      <c r="I140" s="2"/>
      <c r="J140" s="2"/>
      <c r="K140" s="2">
        <v>1500</v>
      </c>
      <c r="L140" s="17">
        <f>SUM(D140:K140)</f>
        <v>11850</v>
      </c>
      <c r="M140" s="181">
        <f>SUM(L140)/475</f>
        <v>24.94736842105263</v>
      </c>
    </row>
    <row r="141" spans="1:13" ht="13.5">
      <c r="A141" s="13"/>
      <c r="B141" s="2">
        <v>20</v>
      </c>
      <c r="C141" s="3" t="s">
        <v>1746</v>
      </c>
      <c r="D141" s="3"/>
      <c r="E141" s="2">
        <v>7700</v>
      </c>
      <c r="F141" s="2"/>
      <c r="G141" s="2"/>
      <c r="H141" s="2"/>
      <c r="I141" s="2"/>
      <c r="J141" s="2"/>
      <c r="K141" s="2">
        <v>3500</v>
      </c>
      <c r="L141" s="17">
        <f>SUM(D141:K141)</f>
        <v>11200</v>
      </c>
      <c r="M141" s="181">
        <f>SUM(L141)/475</f>
        <v>23.57894736842105</v>
      </c>
    </row>
    <row r="142" spans="1:14" ht="13.5">
      <c r="A142" s="14"/>
      <c r="B142" s="15">
        <v>21</v>
      </c>
      <c r="C142" s="15"/>
      <c r="D142" s="15"/>
      <c r="E142" s="15">
        <v>11700</v>
      </c>
      <c r="F142" s="15"/>
      <c r="G142" s="15"/>
      <c r="H142" s="15"/>
      <c r="I142" s="15">
        <v>8000</v>
      </c>
      <c r="J142" s="15"/>
      <c r="K142" s="15">
        <v>4900</v>
      </c>
      <c r="L142" s="22">
        <f>SUM(D142:K142)</f>
        <v>24600</v>
      </c>
      <c r="M142" s="181">
        <f>SUM(L142)/475</f>
        <v>51.78947368421053</v>
      </c>
      <c r="N142" t="s">
        <v>1753</v>
      </c>
    </row>
    <row r="143" spans="1:19" s="302" customFormat="1" ht="13.5">
      <c r="A143" s="293"/>
      <c r="B143" s="294"/>
      <c r="C143" s="294"/>
      <c r="D143" s="294"/>
      <c r="E143" s="294">
        <f>SUM(D123:E142)/475</f>
        <v>495.7578947368421</v>
      </c>
      <c r="F143" s="294">
        <f>SUM(F123:F142)/475</f>
        <v>46.31578947368421</v>
      </c>
      <c r="G143" s="294">
        <f>SUM(G123:G142)/475</f>
        <v>0</v>
      </c>
      <c r="H143" s="294">
        <f>SUM(H123:H142)/475</f>
        <v>0</v>
      </c>
      <c r="I143" s="294">
        <f>SUM(I123:I142)/475</f>
        <v>153.68421052631578</v>
      </c>
      <c r="J143" s="294">
        <f>SUM(J123:J142)/475</f>
        <v>40.63157894736842</v>
      </c>
      <c r="K143" s="294">
        <f>SUM(K123:K142)/475</f>
        <v>59.22105263157895</v>
      </c>
      <c r="L143" s="301">
        <f>SUM(L123:L142)/475</f>
        <v>795.6105263157895</v>
      </c>
      <c r="M143" s="297">
        <f>SUM(M123:M142)</f>
        <v>795.6105263157893</v>
      </c>
      <c r="O143"/>
      <c r="P143"/>
      <c r="Q143"/>
      <c r="R143"/>
      <c r="S143"/>
    </row>
    <row r="148" spans="1:13" ht="23.25">
      <c r="A148" s="166" t="s">
        <v>1751</v>
      </c>
      <c r="B148" s="135" t="s">
        <v>45</v>
      </c>
      <c r="C148" s="135" t="s">
        <v>1956</v>
      </c>
      <c r="D148" s="167" t="s">
        <v>60</v>
      </c>
      <c r="E148" s="135" t="s">
        <v>47</v>
      </c>
      <c r="F148" s="167" t="s">
        <v>48</v>
      </c>
      <c r="G148" s="135" t="s">
        <v>151</v>
      </c>
      <c r="H148" s="135" t="s">
        <v>152</v>
      </c>
      <c r="I148" s="167" t="s">
        <v>51</v>
      </c>
      <c r="J148" s="135" t="s">
        <v>153</v>
      </c>
      <c r="K148" s="135" t="s">
        <v>54</v>
      </c>
      <c r="L148" s="136" t="s">
        <v>55</v>
      </c>
      <c r="M148" s="175" t="s">
        <v>71</v>
      </c>
    </row>
    <row r="149" spans="1:14" ht="13.5">
      <c r="A149" s="13" t="s">
        <v>1752</v>
      </c>
      <c r="B149" s="2">
        <v>1</v>
      </c>
      <c r="C149" s="3" t="s">
        <v>1755</v>
      </c>
      <c r="D149" s="3">
        <v>50000</v>
      </c>
      <c r="E149" s="2">
        <v>11700</v>
      </c>
      <c r="F149" s="2"/>
      <c r="G149" s="2"/>
      <c r="H149" s="2"/>
      <c r="I149" s="2">
        <v>35520</v>
      </c>
      <c r="J149" s="2">
        <v>55800</v>
      </c>
      <c r="K149" s="2"/>
      <c r="L149" s="17">
        <f>SUM(D149:K149)</f>
        <v>153020</v>
      </c>
      <c r="M149" s="180">
        <f>SUM(L149)/475</f>
        <v>322.14736842105265</v>
      </c>
      <c r="N149" t="s">
        <v>1754</v>
      </c>
    </row>
    <row r="150" spans="1:14" ht="13.5">
      <c r="A150" s="13"/>
      <c r="B150" s="2">
        <v>2</v>
      </c>
      <c r="C150" s="2" t="s">
        <v>1756</v>
      </c>
      <c r="D150" s="2"/>
      <c r="E150" s="2">
        <v>7000</v>
      </c>
      <c r="F150" s="2"/>
      <c r="G150" s="2"/>
      <c r="H150" s="2"/>
      <c r="I150" s="2">
        <v>6000</v>
      </c>
      <c r="J150" s="2"/>
      <c r="K150" s="2">
        <v>14950</v>
      </c>
      <c r="L150" s="17">
        <f>SUM(D150:K150)</f>
        <v>27950</v>
      </c>
      <c r="M150" s="180">
        <f>SUM(L150)/475</f>
        <v>58.8421052631579</v>
      </c>
      <c r="N150" t="s">
        <v>1776</v>
      </c>
    </row>
    <row r="151" spans="1:14" ht="13.5">
      <c r="A151" s="13"/>
      <c r="B151" s="2">
        <v>3</v>
      </c>
      <c r="C151" s="3" t="s">
        <v>1774</v>
      </c>
      <c r="D151" s="2">
        <v>85000</v>
      </c>
      <c r="E151" s="2">
        <v>6900</v>
      </c>
      <c r="F151" s="2"/>
      <c r="G151" s="2"/>
      <c r="H151" s="2"/>
      <c r="I151" s="2">
        <v>22100</v>
      </c>
      <c r="J151" s="2">
        <v>16000</v>
      </c>
      <c r="K151" s="2">
        <v>6500</v>
      </c>
      <c r="L151" s="17">
        <f>SUM(D151:K151)</f>
        <v>136500</v>
      </c>
      <c r="M151" s="180">
        <f>SUM(L151)/475</f>
        <v>287.36842105263156</v>
      </c>
      <c r="N151" t="s">
        <v>1777</v>
      </c>
    </row>
    <row r="152" spans="1:13" ht="13.5">
      <c r="A152" s="13"/>
      <c r="B152" s="2">
        <v>5</v>
      </c>
      <c r="C152" s="3" t="s">
        <v>1814</v>
      </c>
      <c r="D152" s="2"/>
      <c r="E152" s="2">
        <v>6800</v>
      </c>
      <c r="F152" s="2"/>
      <c r="G152" s="2"/>
      <c r="H152" s="2"/>
      <c r="I152" s="2"/>
      <c r="J152" s="2"/>
      <c r="K152" s="2"/>
      <c r="L152" s="17">
        <f>SUM(D152:K152)</f>
        <v>6800</v>
      </c>
      <c r="M152" s="180">
        <f>SUM(L152)/475</f>
        <v>14.31578947368421</v>
      </c>
    </row>
    <row r="153" spans="1:13" ht="13.5">
      <c r="A153" s="13"/>
      <c r="B153" s="2">
        <v>12</v>
      </c>
      <c r="C153" s="3" t="s">
        <v>1932</v>
      </c>
      <c r="D153" s="2"/>
      <c r="E153" s="2"/>
      <c r="F153" s="2">
        <v>7500</v>
      </c>
      <c r="G153" s="2"/>
      <c r="H153" s="2"/>
      <c r="I153" s="2"/>
      <c r="J153" s="2"/>
      <c r="K153" s="2"/>
      <c r="L153" s="17">
        <f>SUM(D153:K153)</f>
        <v>7500</v>
      </c>
      <c r="M153" s="180">
        <f>SUM(L153)/475</f>
        <v>15.789473684210526</v>
      </c>
    </row>
    <row r="154" spans="1:13" ht="13.5">
      <c r="A154" s="13"/>
      <c r="B154" s="2">
        <v>13</v>
      </c>
      <c r="C154" s="3" t="s">
        <v>1933</v>
      </c>
      <c r="D154" s="3"/>
      <c r="E154" s="2">
        <v>6200</v>
      </c>
      <c r="F154" s="2">
        <v>7500</v>
      </c>
      <c r="G154" s="2"/>
      <c r="H154" s="2"/>
      <c r="I154" s="2"/>
      <c r="J154" s="2"/>
      <c r="K154" s="2">
        <v>2500</v>
      </c>
      <c r="L154" s="17">
        <f>SUM(D154:K154)</f>
        <v>16200</v>
      </c>
      <c r="M154" s="180">
        <f>SUM(L154)/475</f>
        <v>34.10526315789474</v>
      </c>
    </row>
    <row r="155" spans="1:13" s="302" customFormat="1" ht="14.25">
      <c r="A155" s="293"/>
      <c r="B155" s="294"/>
      <c r="C155" s="294"/>
      <c r="D155" s="294"/>
      <c r="E155" s="294">
        <f>SUM(D149:E154)/475</f>
        <v>365.4736842105263</v>
      </c>
      <c r="F155" s="294">
        <f>SUM(F149:F154)/475</f>
        <v>31.57894736842105</v>
      </c>
      <c r="G155" s="294">
        <f>SUM(G149:G154)/475</f>
        <v>0</v>
      </c>
      <c r="H155" s="294">
        <f>SUM(H149:H154)/475</f>
        <v>0</v>
      </c>
      <c r="I155" s="294">
        <f>SUM(I149:I154)/475</f>
        <v>133.93684210526317</v>
      </c>
      <c r="J155" s="294">
        <f>SUM(J149:J154)/475</f>
        <v>151.1578947368421</v>
      </c>
      <c r="K155" s="294">
        <f>SUM(K149:K154)/475</f>
        <v>50.421052631578945</v>
      </c>
      <c r="L155" s="301">
        <f>SUM(L149:L154)/475</f>
        <v>732.5684210526316</v>
      </c>
      <c r="M155" s="297">
        <f>SUM(M149:M154)</f>
        <v>732.5684210526315</v>
      </c>
    </row>
    <row r="158" ht="13.5"/>
    <row r="159" ht="13.5"/>
    <row r="160" spans="2:6" ht="13.5">
      <c r="B160" t="s">
        <v>2009</v>
      </c>
      <c r="D160" t="s">
        <v>2010</v>
      </c>
      <c r="E160" t="s">
        <v>2011</v>
      </c>
      <c r="F160" t="s">
        <v>2183</v>
      </c>
    </row>
    <row r="162" spans="1:13" ht="23.25">
      <c r="A162" s="587" t="s">
        <v>1929</v>
      </c>
      <c r="B162" s="588" t="s">
        <v>45</v>
      </c>
      <c r="C162" s="588" t="s">
        <v>1957</v>
      </c>
      <c r="D162" s="167" t="s">
        <v>60</v>
      </c>
      <c r="E162" s="588" t="s">
        <v>47</v>
      </c>
      <c r="F162" s="589" t="s">
        <v>48</v>
      </c>
      <c r="G162" s="588" t="s">
        <v>151</v>
      </c>
      <c r="H162" s="588" t="s">
        <v>152</v>
      </c>
      <c r="I162" s="589" t="s">
        <v>51</v>
      </c>
      <c r="J162" s="588" t="s">
        <v>153</v>
      </c>
      <c r="K162" s="588" t="s">
        <v>54</v>
      </c>
      <c r="L162" s="590" t="s">
        <v>55</v>
      </c>
      <c r="M162" s="601" t="s">
        <v>71</v>
      </c>
    </row>
    <row r="163" spans="1:14" ht="13.5">
      <c r="A163" s="13" t="s">
        <v>1930</v>
      </c>
      <c r="B163" s="2">
        <v>1</v>
      </c>
      <c r="C163" s="3" t="s">
        <v>1958</v>
      </c>
      <c r="D163" s="3">
        <v>55000</v>
      </c>
      <c r="E163" s="2">
        <v>8300</v>
      </c>
      <c r="F163" s="2">
        <v>7000</v>
      </c>
      <c r="G163" s="2"/>
      <c r="H163" s="2"/>
      <c r="I163" s="2">
        <v>41700</v>
      </c>
      <c r="J163" s="2">
        <v>18000</v>
      </c>
      <c r="K163" s="2">
        <v>4000</v>
      </c>
      <c r="L163" s="17">
        <f>SUM(D163:K163)</f>
        <v>134000</v>
      </c>
      <c r="M163" s="602">
        <f>SUM(L163)/475</f>
        <v>282.10526315789474</v>
      </c>
      <c r="N163" t="s">
        <v>1960</v>
      </c>
    </row>
    <row r="164" spans="1:13" ht="13.5">
      <c r="A164" s="13"/>
      <c r="B164" s="2">
        <v>2</v>
      </c>
      <c r="C164" s="2" t="s">
        <v>1965</v>
      </c>
      <c r="D164" s="2"/>
      <c r="E164" s="2">
        <v>9800</v>
      </c>
      <c r="F164" s="2">
        <v>7000</v>
      </c>
      <c r="G164" s="2"/>
      <c r="H164" s="2"/>
      <c r="I164" s="2">
        <v>5500</v>
      </c>
      <c r="J164" s="2"/>
      <c r="K164" s="2">
        <v>7700</v>
      </c>
      <c r="L164" s="17">
        <f>SUM(D164:K164)</f>
        <v>30000</v>
      </c>
      <c r="M164" s="602">
        <f>SUM(L164)/475</f>
        <v>63.1578947368421</v>
      </c>
    </row>
    <row r="165" spans="1:13" ht="13.5">
      <c r="A165" s="13"/>
      <c r="B165" s="2">
        <v>3</v>
      </c>
      <c r="C165" s="3"/>
      <c r="D165" s="2"/>
      <c r="E165" s="2">
        <v>4600</v>
      </c>
      <c r="F165" s="2"/>
      <c r="G165" s="2"/>
      <c r="H165" s="2"/>
      <c r="I165" s="2"/>
      <c r="J165" s="2">
        <v>10500</v>
      </c>
      <c r="K165" s="2">
        <v>2800</v>
      </c>
      <c r="L165" s="17">
        <f>SUM(D165:K165)</f>
        <v>17900</v>
      </c>
      <c r="M165" s="602">
        <f>SUM(L165)/475</f>
        <v>37.68421052631579</v>
      </c>
    </row>
    <row r="166" spans="1:13" ht="13.5">
      <c r="A166" s="13"/>
      <c r="B166" s="2">
        <v>4</v>
      </c>
      <c r="C166" s="3" t="s">
        <v>2013</v>
      </c>
      <c r="D166" s="2"/>
      <c r="E166" s="2">
        <v>55</v>
      </c>
      <c r="F166" s="2">
        <v>40</v>
      </c>
      <c r="G166" s="2">
        <v>150</v>
      </c>
      <c r="H166" s="2"/>
      <c r="I166" s="2"/>
      <c r="J166" s="2"/>
      <c r="K166" s="2"/>
      <c r="L166" s="17">
        <f>SUM(D166:K166)</f>
        <v>245</v>
      </c>
      <c r="M166" s="602">
        <f>SUM(L166)/6.9</f>
        <v>35.507246376811594</v>
      </c>
    </row>
    <row r="167" spans="1:13" ht="13.5">
      <c r="A167" s="13"/>
      <c r="B167" s="2">
        <v>5</v>
      </c>
      <c r="C167" s="3" t="s">
        <v>2033</v>
      </c>
      <c r="D167" s="2"/>
      <c r="E167" s="2">
        <v>30</v>
      </c>
      <c r="F167" s="2">
        <v>10</v>
      </c>
      <c r="G167" s="2"/>
      <c r="H167" s="2"/>
      <c r="I167" s="2"/>
      <c r="J167" s="2"/>
      <c r="K167" s="2"/>
      <c r="L167" s="17">
        <f>SUM(D167:K167)</f>
        <v>40</v>
      </c>
      <c r="M167" s="602">
        <f>SUM(L167)/6.9</f>
        <v>5.797101449275362</v>
      </c>
    </row>
    <row r="168" spans="1:13" ht="13.5">
      <c r="A168" s="13"/>
      <c r="B168" s="2">
        <v>7</v>
      </c>
      <c r="C168" s="3" t="s">
        <v>2034</v>
      </c>
      <c r="D168" s="3"/>
      <c r="E168" s="2">
        <v>104</v>
      </c>
      <c r="F168" s="2"/>
      <c r="G168" s="2"/>
      <c r="H168" s="2"/>
      <c r="I168" s="2"/>
      <c r="J168" s="2"/>
      <c r="K168" s="2"/>
      <c r="L168" s="17">
        <f>SUM(D168:K168)</f>
        <v>104</v>
      </c>
      <c r="M168" s="602">
        <f>SUM(L168)/6.9</f>
        <v>15.072463768115941</v>
      </c>
    </row>
    <row r="169" spans="1:13" ht="13.5">
      <c r="A169" s="13"/>
      <c r="B169" s="2">
        <v>8</v>
      </c>
      <c r="C169" s="3" t="s">
        <v>2058</v>
      </c>
      <c r="D169" s="3"/>
      <c r="E169" s="2">
        <v>101</v>
      </c>
      <c r="F169" s="2"/>
      <c r="G169" s="2"/>
      <c r="H169" s="2"/>
      <c r="I169" s="2"/>
      <c r="J169" s="2"/>
      <c r="K169" s="2"/>
      <c r="L169" s="17">
        <f>SUM(D169:K169)</f>
        <v>101</v>
      </c>
      <c r="M169" s="602">
        <f>SUM(L169)/6.9</f>
        <v>14.63768115942029</v>
      </c>
    </row>
    <row r="170" spans="1:13" ht="13.5">
      <c r="A170" s="13"/>
      <c r="B170" s="2">
        <v>9</v>
      </c>
      <c r="C170" s="3" t="s">
        <v>2067</v>
      </c>
      <c r="D170" s="3"/>
      <c r="E170" s="2">
        <v>105</v>
      </c>
      <c r="F170" s="2">
        <v>25</v>
      </c>
      <c r="G170" s="2"/>
      <c r="H170" s="2"/>
      <c r="I170" s="2"/>
      <c r="J170" s="2"/>
      <c r="K170" s="2">
        <v>15</v>
      </c>
      <c r="L170" s="17">
        <f>SUM(D170:K170)</f>
        <v>145</v>
      </c>
      <c r="M170" s="602">
        <f>SUM(L170)/6.9</f>
        <v>21.014492753623188</v>
      </c>
    </row>
    <row r="171" spans="1:18" ht="14.25">
      <c r="A171" s="13"/>
      <c r="B171" s="2">
        <v>10</v>
      </c>
      <c r="C171" s="3" t="s">
        <v>2079</v>
      </c>
      <c r="D171" s="3"/>
      <c r="E171" s="2">
        <v>84</v>
      </c>
      <c r="F171" s="2"/>
      <c r="G171" s="2"/>
      <c r="H171" s="2"/>
      <c r="I171" s="2"/>
      <c r="J171" s="2"/>
      <c r="K171" s="2"/>
      <c r="L171" s="17">
        <f>SUM(D171:K171)</f>
        <v>84</v>
      </c>
      <c r="M171" s="602">
        <f>SUM(L171)/6.9</f>
        <v>12.17391304347826</v>
      </c>
      <c r="R171" s="427"/>
    </row>
    <row r="172" spans="1:18" ht="13.5">
      <c r="A172" s="13"/>
      <c r="B172" s="2">
        <v>11</v>
      </c>
      <c r="C172" s="3" t="s">
        <v>2088</v>
      </c>
      <c r="D172" s="3"/>
      <c r="E172" s="2">
        <v>127</v>
      </c>
      <c r="F172" s="2">
        <v>80</v>
      </c>
      <c r="G172" s="2"/>
      <c r="H172" s="2"/>
      <c r="I172" s="2"/>
      <c r="J172" s="2"/>
      <c r="K172" s="2">
        <v>7</v>
      </c>
      <c r="L172" s="17">
        <f>SUM(D172:K172)</f>
        <v>214</v>
      </c>
      <c r="M172" s="602">
        <f>SUM(L172)/6.9</f>
        <v>31.014492753623188</v>
      </c>
      <c r="R172" s="427"/>
    </row>
    <row r="173" spans="1:18" ht="13.5">
      <c r="A173" s="13"/>
      <c r="B173" s="2">
        <v>12</v>
      </c>
      <c r="C173" s="3"/>
      <c r="D173" s="3"/>
      <c r="E173" s="2">
        <v>84</v>
      </c>
      <c r="F173" s="2"/>
      <c r="G173" s="2"/>
      <c r="H173" s="2"/>
      <c r="I173" s="2"/>
      <c r="J173" s="2"/>
      <c r="K173" s="2"/>
      <c r="L173" s="17">
        <f>SUM(D173:K173)</f>
        <v>84</v>
      </c>
      <c r="M173" s="602">
        <f>SUM(L173)/6.9</f>
        <v>12.17391304347826</v>
      </c>
      <c r="R173" s="427"/>
    </row>
    <row r="174" spans="1:18" ht="13.5">
      <c r="A174" s="13"/>
      <c r="B174" s="2">
        <v>13</v>
      </c>
      <c r="C174" s="3" t="s">
        <v>2108</v>
      </c>
      <c r="D174" s="3"/>
      <c r="E174" s="2">
        <v>128</v>
      </c>
      <c r="F174" s="2">
        <v>70</v>
      </c>
      <c r="G174" s="2"/>
      <c r="H174" s="2"/>
      <c r="I174" s="2"/>
      <c r="J174" s="2"/>
      <c r="K174" s="2"/>
      <c r="L174" s="17">
        <f>SUM(D174:K174)</f>
        <v>198</v>
      </c>
      <c r="M174" s="602">
        <f>SUM(L174)/6.9</f>
        <v>28.695652173913043</v>
      </c>
      <c r="R174" s="427"/>
    </row>
    <row r="175" spans="1:18" ht="13.5">
      <c r="A175" s="13"/>
      <c r="B175" s="2">
        <v>14</v>
      </c>
      <c r="C175" s="3"/>
      <c r="D175" s="3"/>
      <c r="E175" s="2">
        <v>101</v>
      </c>
      <c r="F175" s="2"/>
      <c r="G175" s="2"/>
      <c r="H175" s="2"/>
      <c r="I175" s="2"/>
      <c r="J175" s="2"/>
      <c r="K175" s="2"/>
      <c r="L175" s="17">
        <f>SUM(D175:K175)</f>
        <v>101</v>
      </c>
      <c r="M175" s="602">
        <f>SUM(L175)/6.9</f>
        <v>14.63768115942029</v>
      </c>
      <c r="R175" s="427"/>
    </row>
    <row r="176" spans="1:18" ht="13.5">
      <c r="A176" s="13"/>
      <c r="B176" s="2">
        <v>15</v>
      </c>
      <c r="C176" s="3" t="s">
        <v>2150</v>
      </c>
      <c r="D176" s="3"/>
      <c r="E176" s="2">
        <v>53</v>
      </c>
      <c r="F176" s="2"/>
      <c r="G176" s="2"/>
      <c r="H176" s="2"/>
      <c r="I176" s="2"/>
      <c r="J176" s="2"/>
      <c r="K176" s="2"/>
      <c r="L176" s="17">
        <f>SUM(D176:K176)</f>
        <v>53</v>
      </c>
      <c r="M176" s="602">
        <f>SUM(L176)/6.9</f>
        <v>7.6811594202898545</v>
      </c>
      <c r="R176" s="427"/>
    </row>
    <row r="177" spans="1:18" ht="13.5">
      <c r="A177" s="13"/>
      <c r="B177" s="2">
        <v>16</v>
      </c>
      <c r="C177" s="3"/>
      <c r="D177" s="3"/>
      <c r="E177" s="2">
        <v>137</v>
      </c>
      <c r="F177" s="2"/>
      <c r="G177" s="2"/>
      <c r="H177" s="2"/>
      <c r="I177" s="2"/>
      <c r="J177" s="2"/>
      <c r="K177" s="2"/>
      <c r="L177" s="17">
        <f>SUM(D177:K177)</f>
        <v>137</v>
      </c>
      <c r="M177" s="602">
        <f>SUM(L177)/6.9</f>
        <v>19.855072463768114</v>
      </c>
      <c r="R177" s="427"/>
    </row>
    <row r="178" spans="1:18" ht="13.5">
      <c r="A178" s="13"/>
      <c r="B178" s="2">
        <v>17</v>
      </c>
      <c r="C178" s="3" t="s">
        <v>2175</v>
      </c>
      <c r="D178" s="3"/>
      <c r="E178" s="2">
        <v>134</v>
      </c>
      <c r="F178" s="2"/>
      <c r="G178" s="2"/>
      <c r="H178" s="2"/>
      <c r="I178" s="2"/>
      <c r="J178" s="2"/>
      <c r="K178" s="2"/>
      <c r="L178" s="17">
        <f>SUM(D178:K178)</f>
        <v>134</v>
      </c>
      <c r="M178" s="602">
        <f>SUM(L178)/6.9</f>
        <v>19.42028985507246</v>
      </c>
      <c r="R178" s="427"/>
    </row>
    <row r="179" spans="1:18" ht="13.5">
      <c r="A179" s="13"/>
      <c r="B179" s="2">
        <v>18</v>
      </c>
      <c r="C179" s="3" t="s">
        <v>2184</v>
      </c>
      <c r="D179" s="3"/>
      <c r="E179" s="2">
        <v>72</v>
      </c>
      <c r="F179" s="2">
        <v>35</v>
      </c>
      <c r="G179" s="2">
        <v>10</v>
      </c>
      <c r="H179" s="2"/>
      <c r="I179" s="2"/>
      <c r="J179" s="2"/>
      <c r="K179" s="2">
        <v>20</v>
      </c>
      <c r="L179" s="17">
        <f>SUM(D179:K179)</f>
        <v>137</v>
      </c>
      <c r="M179" s="602">
        <f>SUM(L179)/6.9</f>
        <v>19.855072463768114</v>
      </c>
      <c r="N179" t="s">
        <v>2193</v>
      </c>
      <c r="R179" s="427"/>
    </row>
    <row r="180" spans="1:18" ht="13.5">
      <c r="A180" s="13"/>
      <c r="B180" s="2">
        <v>19</v>
      </c>
      <c r="C180" s="3"/>
      <c r="D180" s="3"/>
      <c r="E180" s="2">
        <v>110</v>
      </c>
      <c r="F180" s="2"/>
      <c r="G180" s="2"/>
      <c r="H180" s="2"/>
      <c r="I180" s="2"/>
      <c r="J180" s="2"/>
      <c r="K180" s="2"/>
      <c r="L180" s="17">
        <f>SUM(D180:K180)</f>
        <v>110</v>
      </c>
      <c r="M180" s="602">
        <f>SUM(L180)/6.9</f>
        <v>15.942028985507246</v>
      </c>
      <c r="R180" s="427"/>
    </row>
    <row r="181" spans="1:18" ht="13.5">
      <c r="A181" s="13"/>
      <c r="B181" s="2">
        <v>20</v>
      </c>
      <c r="C181" s="3" t="s">
        <v>2202</v>
      </c>
      <c r="D181" s="3"/>
      <c r="E181" s="2">
        <v>153</v>
      </c>
      <c r="F181" s="2"/>
      <c r="G181" s="2"/>
      <c r="H181" s="2"/>
      <c r="I181" s="2"/>
      <c r="J181" s="2"/>
      <c r="K181" s="2"/>
      <c r="L181" s="17">
        <f>SUM(D181:K181)</f>
        <v>153</v>
      </c>
      <c r="M181" s="602">
        <f>SUM(L181)/6.9</f>
        <v>22.173913043478258</v>
      </c>
      <c r="R181" s="427"/>
    </row>
    <row r="182" spans="1:18" ht="13.5">
      <c r="A182" s="13"/>
      <c r="B182" s="2">
        <v>21</v>
      </c>
      <c r="C182" s="3" t="s">
        <v>2202</v>
      </c>
      <c r="D182" s="3"/>
      <c r="E182" s="2">
        <v>176</v>
      </c>
      <c r="F182" s="2"/>
      <c r="G182" s="2"/>
      <c r="H182" s="2"/>
      <c r="I182" s="2"/>
      <c r="J182" s="2">
        <v>35</v>
      </c>
      <c r="K182" s="2"/>
      <c r="L182" s="17">
        <f>SUM(D182:K182)</f>
        <v>211</v>
      </c>
      <c r="M182" s="602">
        <f>SUM(L182)/6.9</f>
        <v>30.579710144927535</v>
      </c>
      <c r="N182" t="s">
        <v>2215</v>
      </c>
      <c r="R182" s="427"/>
    </row>
    <row r="183" spans="1:18" ht="13.5">
      <c r="A183" s="13"/>
      <c r="B183" s="2">
        <v>22</v>
      </c>
      <c r="C183" s="3"/>
      <c r="D183" s="3"/>
      <c r="E183" s="2">
        <v>86</v>
      </c>
      <c r="F183" s="2"/>
      <c r="G183" s="2"/>
      <c r="H183" s="2"/>
      <c r="I183" s="2"/>
      <c r="J183" s="2"/>
      <c r="K183" s="2"/>
      <c r="L183" s="17">
        <f>SUM(D183:K183)</f>
        <v>86</v>
      </c>
      <c r="M183" s="602">
        <f>SUM(L183)/6.9</f>
        <v>12.463768115942027</v>
      </c>
      <c r="R183" s="427"/>
    </row>
    <row r="184" spans="1:18" ht="13.5">
      <c r="A184" s="13"/>
      <c r="B184" s="2">
        <v>23</v>
      </c>
      <c r="C184" s="3" t="s">
        <v>2225</v>
      </c>
      <c r="D184" s="3"/>
      <c r="E184" s="2">
        <v>106</v>
      </c>
      <c r="F184" s="2">
        <v>30</v>
      </c>
      <c r="G184" s="2"/>
      <c r="H184" s="2"/>
      <c r="I184" s="2"/>
      <c r="J184" s="2"/>
      <c r="K184" s="2">
        <v>10</v>
      </c>
      <c r="L184" s="17">
        <f>SUM(D184:K184)</f>
        <v>146</v>
      </c>
      <c r="M184" s="602">
        <f>SUM(L184)/6.9</f>
        <v>21.15942028985507</v>
      </c>
      <c r="R184" s="427"/>
    </row>
    <row r="185" spans="1:18" ht="13.5">
      <c r="A185" s="13"/>
      <c r="B185" s="2">
        <v>24</v>
      </c>
      <c r="C185" s="3" t="s">
        <v>2233</v>
      </c>
      <c r="D185" s="3"/>
      <c r="E185" s="2">
        <v>91</v>
      </c>
      <c r="F185" s="2"/>
      <c r="G185" s="2"/>
      <c r="H185" s="2"/>
      <c r="I185" s="2"/>
      <c r="J185" s="2"/>
      <c r="K185" s="2"/>
      <c r="L185" s="17">
        <f>SUM(D185:K185)</f>
        <v>91</v>
      </c>
      <c r="M185" s="602">
        <f>SUM(L185)/6.9</f>
        <v>13.18840579710145</v>
      </c>
      <c r="R185" s="427"/>
    </row>
    <row r="186" spans="1:18" ht="13.5">
      <c r="A186" s="13"/>
      <c r="B186" s="2">
        <v>26</v>
      </c>
      <c r="C186" s="3" t="s">
        <v>2278</v>
      </c>
      <c r="D186" s="3"/>
      <c r="E186" s="2">
        <v>75</v>
      </c>
      <c r="F186" s="2"/>
      <c r="G186" s="2"/>
      <c r="H186" s="2"/>
      <c r="I186" s="2"/>
      <c r="J186" s="2"/>
      <c r="K186" s="2"/>
      <c r="L186" s="17">
        <f>SUM(D186:K186)</f>
        <v>75</v>
      </c>
      <c r="M186" s="602">
        <f>SUM(L186)/6.9</f>
        <v>10.869565217391305</v>
      </c>
      <c r="R186" s="427"/>
    </row>
    <row r="187" spans="1:18" ht="13.5">
      <c r="A187" s="13"/>
      <c r="B187" s="2">
        <v>26.5</v>
      </c>
      <c r="C187" s="3" t="s">
        <v>2302</v>
      </c>
      <c r="D187" s="3"/>
      <c r="E187" s="2">
        <v>28</v>
      </c>
      <c r="F187" s="2"/>
      <c r="G187" s="2"/>
      <c r="H187" s="2"/>
      <c r="I187" s="2"/>
      <c r="J187" s="2"/>
      <c r="K187" s="2"/>
      <c r="L187" s="17">
        <f>SUM(D187:K187)</f>
        <v>28</v>
      </c>
      <c r="M187" s="602">
        <f>SUM(L187)/6.9</f>
        <v>4.057971014492753</v>
      </c>
      <c r="R187" s="427"/>
    </row>
    <row r="188" spans="1:13" s="302" customFormat="1" ht="13.5">
      <c r="A188" s="592"/>
      <c r="B188" s="593"/>
      <c r="C188" s="593"/>
      <c r="D188" s="593"/>
      <c r="E188" s="593">
        <v>473.72</v>
      </c>
      <c r="F188" s="593">
        <v>71.5</v>
      </c>
      <c r="G188" s="593">
        <v>23.19</v>
      </c>
      <c r="H188" s="593">
        <f>SUM(H163:H187)/475</f>
        <v>0</v>
      </c>
      <c r="I188" s="593">
        <f>SUM(I163:I165)/475</f>
        <v>99.36842105263158</v>
      </c>
      <c r="J188" s="593">
        <v>65.07</v>
      </c>
      <c r="K188" s="593">
        <v>38.06</v>
      </c>
      <c r="L188" s="593">
        <v>770.92</v>
      </c>
      <c r="M188" s="687">
        <f>SUM(M163:M187)</f>
        <v>770.9183829138062</v>
      </c>
    </row>
    <row r="189" ht="13.5"/>
    <row r="190" ht="13.5"/>
    <row r="191" spans="3:5" ht="13.5">
      <c r="C191" t="s">
        <v>2471</v>
      </c>
      <c r="E191" t="s">
        <v>2472</v>
      </c>
    </row>
    <row r="193" spans="1:13" ht="23.25">
      <c r="A193" s="587" t="s">
        <v>2303</v>
      </c>
      <c r="B193" s="588" t="s">
        <v>45</v>
      </c>
      <c r="C193" s="588" t="s">
        <v>2305</v>
      </c>
      <c r="D193" s="589" t="s">
        <v>60</v>
      </c>
      <c r="E193" s="588" t="s">
        <v>47</v>
      </c>
      <c r="F193" s="589" t="s">
        <v>48</v>
      </c>
      <c r="G193" s="588" t="s">
        <v>151</v>
      </c>
      <c r="H193" s="588" t="s">
        <v>152</v>
      </c>
      <c r="I193" s="589" t="s">
        <v>51</v>
      </c>
      <c r="J193" s="588" t="s">
        <v>153</v>
      </c>
      <c r="K193" s="588" t="s">
        <v>54</v>
      </c>
      <c r="L193" s="590" t="s">
        <v>55</v>
      </c>
      <c r="M193" s="591" t="s">
        <v>71</v>
      </c>
    </row>
    <row r="194" spans="1:13" ht="13.5">
      <c r="A194" s="13" t="s">
        <v>2304</v>
      </c>
      <c r="B194" s="2">
        <v>0.5</v>
      </c>
      <c r="C194" s="3" t="s">
        <v>2306</v>
      </c>
      <c r="D194" s="3"/>
      <c r="E194" s="2">
        <v>113</v>
      </c>
      <c r="F194" s="2"/>
      <c r="G194" s="2"/>
      <c r="H194" s="2"/>
      <c r="I194" s="2"/>
      <c r="J194" s="2"/>
      <c r="K194" s="2">
        <v>28</v>
      </c>
      <c r="L194" s="17">
        <f>SUM(D194:K194)</f>
        <v>141</v>
      </c>
      <c r="M194" s="688">
        <f>SUM(L194)/6.9</f>
        <v>20.434782608695652</v>
      </c>
    </row>
    <row r="195" spans="1:13" ht="13.5">
      <c r="A195" s="13"/>
      <c r="B195" s="2">
        <v>1.5</v>
      </c>
      <c r="C195" s="3" t="s">
        <v>2307</v>
      </c>
      <c r="D195" s="2"/>
      <c r="E195" s="2"/>
      <c r="F195" s="2"/>
      <c r="G195" s="2"/>
      <c r="H195" s="2"/>
      <c r="I195" s="2"/>
      <c r="J195" s="2"/>
      <c r="K195" s="2">
        <v>10</v>
      </c>
      <c r="L195" s="17">
        <f>SUM(D195:K195)</f>
        <v>10</v>
      </c>
      <c r="M195" s="688">
        <f>SUM(L195)/6.9</f>
        <v>1.4492753623188406</v>
      </c>
    </row>
    <row r="196" spans="1:13" ht="13.5">
      <c r="A196" s="13"/>
      <c r="B196" s="2">
        <v>2.5</v>
      </c>
      <c r="C196" s="3" t="s">
        <v>2319</v>
      </c>
      <c r="D196" s="2"/>
      <c r="E196" s="2">
        <v>25</v>
      </c>
      <c r="F196" s="2"/>
      <c r="G196" s="2"/>
      <c r="H196" s="2"/>
      <c r="I196" s="2"/>
      <c r="J196" s="2"/>
      <c r="K196" s="2"/>
      <c r="L196" s="17">
        <f>SUM(D196:K196)</f>
        <v>25</v>
      </c>
      <c r="M196" s="688">
        <f>SUM(L196)/6.9</f>
        <v>3.623188405797101</v>
      </c>
    </row>
    <row r="197" spans="1:13" ht="13.5">
      <c r="A197" s="13"/>
      <c r="B197" s="2">
        <v>3.5</v>
      </c>
      <c r="C197" s="3" t="s">
        <v>2342</v>
      </c>
      <c r="D197" s="2"/>
      <c r="E197" s="2">
        <v>20</v>
      </c>
      <c r="F197" s="2"/>
      <c r="G197" s="2"/>
      <c r="H197" s="2"/>
      <c r="I197" s="2"/>
      <c r="J197" s="2"/>
      <c r="K197" s="2"/>
      <c r="L197" s="17">
        <f>SUM(D197:K197)</f>
        <v>20</v>
      </c>
      <c r="M197" s="688">
        <f>SUM(L197)/6.9</f>
        <v>2.898550724637681</v>
      </c>
    </row>
    <row r="198" spans="1:14" ht="13.5">
      <c r="A198" s="13"/>
      <c r="B198" s="2">
        <v>4.5</v>
      </c>
      <c r="C198" s="3" t="s">
        <v>2341</v>
      </c>
      <c r="D198" s="2"/>
      <c r="E198" s="2">
        <v>77</v>
      </c>
      <c r="F198" s="2">
        <v>30</v>
      </c>
      <c r="G198" s="2">
        <v>30</v>
      </c>
      <c r="H198" s="2"/>
      <c r="I198" s="2"/>
      <c r="J198" s="2"/>
      <c r="K198" s="2">
        <v>17</v>
      </c>
      <c r="L198" s="17">
        <f>SUM(D198:K198)</f>
        <v>154</v>
      </c>
      <c r="M198" s="688">
        <f>SUM(L198)/6.9</f>
        <v>22.318840579710145</v>
      </c>
      <c r="N198" t="s">
        <v>2343</v>
      </c>
    </row>
    <row r="199" spans="1:14" ht="13.5">
      <c r="A199" s="13"/>
      <c r="B199" s="2">
        <v>6.5</v>
      </c>
      <c r="C199" s="3" t="s">
        <v>2387</v>
      </c>
      <c r="D199" s="3">
        <v>119</v>
      </c>
      <c r="E199" s="2">
        <v>132</v>
      </c>
      <c r="F199" s="2">
        <v>30</v>
      </c>
      <c r="G199" s="2"/>
      <c r="H199" s="2">
        <v>900</v>
      </c>
      <c r="I199" s="2">
        <v>150</v>
      </c>
      <c r="J199" s="2"/>
      <c r="K199" s="2">
        <v>70</v>
      </c>
      <c r="L199" s="17">
        <f>SUM(D199:K199)</f>
        <v>1401</v>
      </c>
      <c r="M199" s="688">
        <f>SUM(L199)/6.9</f>
        <v>203.04347826086956</v>
      </c>
      <c r="N199" t="s">
        <v>2389</v>
      </c>
    </row>
    <row r="200" spans="1:18" ht="13.5">
      <c r="A200" s="13"/>
      <c r="B200" s="2">
        <v>7.5</v>
      </c>
      <c r="C200" s="3" t="s">
        <v>2388</v>
      </c>
      <c r="D200" s="3"/>
      <c r="E200" s="2">
        <v>40</v>
      </c>
      <c r="F200" s="2">
        <v>30</v>
      </c>
      <c r="G200" s="2"/>
      <c r="H200" s="2"/>
      <c r="I200" s="2"/>
      <c r="J200" s="2"/>
      <c r="K200" s="2"/>
      <c r="L200" s="17">
        <f>SUM(D200:K200)</f>
        <v>70</v>
      </c>
      <c r="M200" s="688">
        <f>SUM(L200)/6.9</f>
        <v>10.144927536231883</v>
      </c>
      <c r="R200" s="427"/>
    </row>
    <row r="201" spans="1:13" ht="13.5">
      <c r="A201" s="13"/>
      <c r="B201" s="2">
        <v>8.5</v>
      </c>
      <c r="C201" s="3" t="s">
        <v>2398</v>
      </c>
      <c r="D201" s="3">
        <v>67</v>
      </c>
      <c r="E201" s="2">
        <v>38</v>
      </c>
      <c r="F201" s="2"/>
      <c r="G201" s="2"/>
      <c r="H201" s="2"/>
      <c r="I201" s="2"/>
      <c r="J201" s="2"/>
      <c r="K201" s="2"/>
      <c r="L201" s="17">
        <f>SUM(D201:K201)</f>
        <v>105</v>
      </c>
      <c r="M201" s="688">
        <f>SUM(L201)/6.9</f>
        <v>15.217391304347826</v>
      </c>
    </row>
    <row r="202" spans="1:13" ht="13.5">
      <c r="A202" s="13"/>
      <c r="B202" s="2">
        <v>9.5</v>
      </c>
      <c r="C202" s="3"/>
      <c r="D202" s="3">
        <v>67</v>
      </c>
      <c r="E202" s="2"/>
      <c r="F202" s="2"/>
      <c r="G202" s="2"/>
      <c r="H202" s="2"/>
      <c r="I202" s="2"/>
      <c r="J202" s="2"/>
      <c r="K202" s="2"/>
      <c r="L202" s="17">
        <f>SUM(D202:K202)</f>
        <v>67</v>
      </c>
      <c r="M202" s="688">
        <f>SUM(L202)/6.9</f>
        <v>9.71014492753623</v>
      </c>
    </row>
    <row r="203" spans="1:13" ht="13.5">
      <c r="A203" s="13"/>
      <c r="B203" s="2">
        <v>10.5</v>
      </c>
      <c r="C203" s="3" t="s">
        <v>2417</v>
      </c>
      <c r="D203" s="3">
        <v>10</v>
      </c>
      <c r="E203" s="2">
        <v>73</v>
      </c>
      <c r="F203" s="2"/>
      <c r="G203" s="2"/>
      <c r="H203" s="2"/>
      <c r="I203" s="2"/>
      <c r="J203" s="2"/>
      <c r="K203" s="2"/>
      <c r="L203" s="17">
        <f>SUM(D203:K203)</f>
        <v>83</v>
      </c>
      <c r="M203" s="688">
        <f>SUM(L203)/6.9</f>
        <v>12.028985507246377</v>
      </c>
    </row>
    <row r="204" spans="1:13" ht="13.5">
      <c r="A204" s="13"/>
      <c r="B204" s="2">
        <v>11.5</v>
      </c>
      <c r="C204" s="3" t="s">
        <v>2418</v>
      </c>
      <c r="D204" s="3">
        <v>67</v>
      </c>
      <c r="E204" s="2"/>
      <c r="F204" s="2"/>
      <c r="G204" s="2"/>
      <c r="H204" s="2"/>
      <c r="I204" s="2"/>
      <c r="J204" s="2"/>
      <c r="K204" s="2"/>
      <c r="L204" s="17">
        <f>SUM(D204:K204)</f>
        <v>67</v>
      </c>
      <c r="M204" s="688">
        <f>SUM(L204)/6.9</f>
        <v>9.71014492753623</v>
      </c>
    </row>
    <row r="205" spans="1:13" ht="13.5">
      <c r="A205" s="13"/>
      <c r="B205" s="2">
        <v>12.5</v>
      </c>
      <c r="C205" s="3" t="s">
        <v>2438</v>
      </c>
      <c r="D205" s="3"/>
      <c r="E205" s="2">
        <v>72</v>
      </c>
      <c r="F205" s="2"/>
      <c r="G205" s="2"/>
      <c r="H205" s="2"/>
      <c r="I205" s="2"/>
      <c r="J205" s="2"/>
      <c r="K205" s="2"/>
      <c r="L205" s="17">
        <f>SUM(D205:K205)</f>
        <v>72</v>
      </c>
      <c r="M205" s="688">
        <f>SUM(L205)/6.9</f>
        <v>10.434782608695652</v>
      </c>
    </row>
    <row r="206" spans="1:13" ht="13.5">
      <c r="A206" s="13"/>
      <c r="B206" s="2">
        <v>13.5</v>
      </c>
      <c r="C206" s="3" t="s">
        <v>2473</v>
      </c>
      <c r="D206" s="3"/>
      <c r="E206" s="2">
        <v>24.3</v>
      </c>
      <c r="F206" s="2">
        <v>20</v>
      </c>
      <c r="G206" s="2"/>
      <c r="H206" s="2"/>
      <c r="I206" s="2"/>
      <c r="J206" s="2"/>
      <c r="K206" s="2">
        <v>5</v>
      </c>
      <c r="L206" s="17">
        <f>SUM(D206:K206)</f>
        <v>49.3</v>
      </c>
      <c r="M206" s="688">
        <f>SUM(L206)/2.7</f>
        <v>18.259259259259256</v>
      </c>
    </row>
    <row r="207" spans="1:13" ht="13.5">
      <c r="A207" s="13"/>
      <c r="B207" s="2">
        <v>14.5</v>
      </c>
      <c r="C207" s="3" t="s">
        <v>2479</v>
      </c>
      <c r="D207" s="3"/>
      <c r="E207" s="2">
        <v>35.2</v>
      </c>
      <c r="F207" s="2">
        <v>12</v>
      </c>
      <c r="G207" s="2"/>
      <c r="H207" s="2"/>
      <c r="I207" s="2"/>
      <c r="J207" s="2"/>
      <c r="K207" s="2">
        <v>2.3</v>
      </c>
      <c r="L207" s="17">
        <f>SUM(D207:K207)</f>
        <v>49.5</v>
      </c>
      <c r="M207" s="688">
        <f>SUM(L207)/2.7</f>
        <v>18.333333333333332</v>
      </c>
    </row>
    <row r="208" spans="1:13" ht="13.5">
      <c r="A208" s="13"/>
      <c r="B208" s="2">
        <v>15.5</v>
      </c>
      <c r="C208" s="3" t="s">
        <v>2505</v>
      </c>
      <c r="D208" s="3"/>
      <c r="E208" s="2">
        <v>187</v>
      </c>
      <c r="F208" s="2">
        <v>90</v>
      </c>
      <c r="G208" s="2"/>
      <c r="H208" s="2"/>
      <c r="I208" s="2">
        <v>25</v>
      </c>
      <c r="J208" s="2"/>
      <c r="K208" s="2">
        <v>75</v>
      </c>
      <c r="L208" s="17">
        <f>SUM(D208:K208)</f>
        <v>377</v>
      </c>
      <c r="M208" s="688">
        <f>SUM(L208)/6.9</f>
        <v>54.63768115942029</v>
      </c>
    </row>
    <row r="209" spans="1:13" ht="13.5">
      <c r="A209" s="14"/>
      <c r="B209" s="15">
        <v>16.5</v>
      </c>
      <c r="C209" s="15" t="s">
        <v>2506</v>
      </c>
      <c r="D209" s="15"/>
      <c r="E209" s="15">
        <v>52</v>
      </c>
      <c r="F209" s="15">
        <v>40</v>
      </c>
      <c r="G209" s="15"/>
      <c r="H209" s="15"/>
      <c r="I209" s="15"/>
      <c r="J209" s="15"/>
      <c r="K209" s="15">
        <v>30</v>
      </c>
      <c r="L209" s="22">
        <f>SUM(D209:K209)</f>
        <v>122</v>
      </c>
      <c r="M209" s="688">
        <f>SUM(L209)/6.9</f>
        <v>17.681159420289855</v>
      </c>
    </row>
    <row r="210" spans="1:13" s="302" customFormat="1" ht="13.5">
      <c r="A210" s="592"/>
      <c r="B210" s="593"/>
      <c r="C210" s="593"/>
      <c r="D210" s="593"/>
      <c r="E210" s="593">
        <v>187</v>
      </c>
      <c r="F210" s="593">
        <v>43.74</v>
      </c>
      <c r="G210" s="593">
        <f>SUM(G194:G205,G208:G209)/6.9</f>
        <v>4.3478260869565215</v>
      </c>
      <c r="H210" s="593">
        <f>SUM(H194:H205,H208:H209)/6.9</f>
        <v>130.43478260869566</v>
      </c>
      <c r="I210" s="593">
        <f>SUM(I194:I205,I208:I209)/6.9</f>
        <v>25.362318840579707</v>
      </c>
      <c r="J210" s="593">
        <f>SUM(J194:J205,J208:J209)/6.9</f>
        <v>0</v>
      </c>
      <c r="K210" s="593">
        <v>38.74</v>
      </c>
      <c r="L210" s="593">
        <f>SUM(C210:K210)</f>
        <v>429.6249275362319</v>
      </c>
      <c r="M210" s="600">
        <f>SUM(M194:M209)</f>
        <v>429.9259259259259</v>
      </c>
    </row>
    <row r="211" ht="13.5"/>
    <row r="212" ht="13.5">
      <c r="C212" t="s">
        <v>2535</v>
      </c>
    </row>
    <row r="214" spans="1:18" ht="23.25">
      <c r="A214" s="587" t="s">
        <v>2534</v>
      </c>
      <c r="B214" s="588" t="s">
        <v>45</v>
      </c>
      <c r="C214" s="588" t="s">
        <v>2537</v>
      </c>
      <c r="D214" s="589" t="s">
        <v>60</v>
      </c>
      <c r="E214" s="588" t="s">
        <v>47</v>
      </c>
      <c r="F214" s="589" t="s">
        <v>48</v>
      </c>
      <c r="G214" s="588" t="s">
        <v>151</v>
      </c>
      <c r="H214" s="588" t="s">
        <v>152</v>
      </c>
      <c r="I214" s="589" t="s">
        <v>51</v>
      </c>
      <c r="J214" s="588" t="s">
        <v>153</v>
      </c>
      <c r="K214" s="588" t="s">
        <v>54</v>
      </c>
      <c r="L214" s="590" t="s">
        <v>55</v>
      </c>
      <c r="M214" s="591" t="s">
        <v>71</v>
      </c>
      <c r="P214" t="s">
        <v>1970</v>
      </c>
      <c r="Q214" t="s">
        <v>1971</v>
      </c>
      <c r="R214" t="s">
        <v>1972</v>
      </c>
    </row>
    <row r="215" spans="1:14" ht="13.5">
      <c r="A215" s="13" t="s">
        <v>3161</v>
      </c>
      <c r="B215" s="710" t="s">
        <v>2540</v>
      </c>
      <c r="C215" s="3" t="s">
        <v>2538</v>
      </c>
      <c r="D215" s="3"/>
      <c r="E215" s="2">
        <v>258</v>
      </c>
      <c r="F215" s="2">
        <v>80</v>
      </c>
      <c r="G215" s="2"/>
      <c r="H215" s="2"/>
      <c r="I215" s="2"/>
      <c r="J215" s="2"/>
      <c r="K215" s="2">
        <v>213</v>
      </c>
      <c r="L215" s="17">
        <f>SUM(D215:K215)</f>
        <v>551</v>
      </c>
      <c r="M215" s="602">
        <f>SUM(L215)/6.85</f>
        <v>80.43795620437956</v>
      </c>
      <c r="N215" t="s">
        <v>2539</v>
      </c>
    </row>
    <row r="216" spans="1:13" ht="13.5">
      <c r="A216" s="13"/>
      <c r="B216" s="2">
        <v>3</v>
      </c>
      <c r="C216" s="2" t="s">
        <v>2541</v>
      </c>
      <c r="D216" s="2"/>
      <c r="E216" s="2">
        <v>20</v>
      </c>
      <c r="F216" s="2">
        <v>15</v>
      </c>
      <c r="G216" s="2"/>
      <c r="H216" s="2">
        <v>450</v>
      </c>
      <c r="I216" s="2">
        <v>450</v>
      </c>
      <c r="J216" s="2"/>
      <c r="K216" s="2"/>
      <c r="L216" s="17">
        <f>SUM(D216:K216)</f>
        <v>935</v>
      </c>
      <c r="M216" s="602">
        <f>SUM(L216)/6.85</f>
        <v>136.49635036496352</v>
      </c>
    </row>
    <row r="217" spans="1:18" ht="13.5">
      <c r="A217" s="13"/>
      <c r="B217" s="2">
        <v>4</v>
      </c>
      <c r="C217" s="3" t="s">
        <v>2553</v>
      </c>
      <c r="D217" s="2"/>
      <c r="E217" s="2">
        <v>22</v>
      </c>
      <c r="F217" s="2">
        <v>25</v>
      </c>
      <c r="G217" s="2"/>
      <c r="H217" s="2"/>
      <c r="I217" s="2"/>
      <c r="J217" s="2"/>
      <c r="K217" s="2"/>
      <c r="L217" s="17">
        <f>SUM(D217:K217)</f>
        <v>47</v>
      </c>
      <c r="M217" s="602">
        <f>SUM(L217)/6.85</f>
        <v>6.861313868613139</v>
      </c>
      <c r="O217" t="s">
        <v>1968</v>
      </c>
      <c r="P217">
        <v>9300</v>
      </c>
      <c r="Q217">
        <v>1</v>
      </c>
      <c r="R217">
        <f>SUM(P217*Q217)</f>
        <v>9300</v>
      </c>
    </row>
    <row r="218" spans="1:18" ht="13.5">
      <c r="A218" s="13"/>
      <c r="B218" s="2">
        <v>5</v>
      </c>
      <c r="C218" s="3" t="s">
        <v>2578</v>
      </c>
      <c r="D218" s="2">
        <v>67</v>
      </c>
      <c r="E218" s="2">
        <v>13</v>
      </c>
      <c r="F218" s="2"/>
      <c r="G218" s="2"/>
      <c r="H218" s="2"/>
      <c r="I218" s="2"/>
      <c r="J218" s="2"/>
      <c r="K218" s="2"/>
      <c r="L218" s="17">
        <f>SUM(D218:K218)</f>
        <v>80</v>
      </c>
      <c r="M218" s="602">
        <f>SUM(L218)/6.85</f>
        <v>11.678832116788321</v>
      </c>
      <c r="O218" t="s">
        <v>1969</v>
      </c>
      <c r="P218">
        <v>18025</v>
      </c>
      <c r="Q218">
        <v>14</v>
      </c>
      <c r="R218">
        <f>SUM(P218*Q218)</f>
        <v>252350</v>
      </c>
    </row>
    <row r="219" spans="1:18" ht="13.5">
      <c r="A219" s="13"/>
      <c r="B219" s="2">
        <v>6</v>
      </c>
      <c r="C219" s="3"/>
      <c r="D219" s="2">
        <v>45</v>
      </c>
      <c r="E219" s="2">
        <v>33</v>
      </c>
      <c r="F219" s="2">
        <v>10</v>
      </c>
      <c r="G219" s="2"/>
      <c r="H219" s="2"/>
      <c r="I219" s="2"/>
      <c r="J219" s="2"/>
      <c r="K219" s="2"/>
      <c r="L219" s="17">
        <f>SUM(D219:K219)</f>
        <v>88</v>
      </c>
      <c r="M219" s="602">
        <f>SUM(L219)/6.85</f>
        <v>12.846715328467154</v>
      </c>
      <c r="R219" s="427">
        <f>SUM(R215:R218)</f>
        <v>261650</v>
      </c>
    </row>
    <row r="220" spans="1:13" ht="13.5">
      <c r="A220" s="13"/>
      <c r="B220" s="2">
        <v>7</v>
      </c>
      <c r="C220" s="3" t="s">
        <v>2586</v>
      </c>
      <c r="D220" s="3">
        <v>67</v>
      </c>
      <c r="E220" s="2">
        <v>38</v>
      </c>
      <c r="F220" s="2"/>
      <c r="G220" s="2">
        <v>10</v>
      </c>
      <c r="H220" s="2"/>
      <c r="I220" s="2"/>
      <c r="J220" s="2"/>
      <c r="K220" s="2">
        <v>8</v>
      </c>
      <c r="L220" s="17">
        <f>SUM(D220:K220)</f>
        <v>123</v>
      </c>
      <c r="M220" s="602">
        <f>SUM(L220)/6.85</f>
        <v>17.956204379562045</v>
      </c>
    </row>
    <row r="221" spans="1:13" ht="13.5">
      <c r="A221" s="13"/>
      <c r="B221" s="2">
        <v>8</v>
      </c>
      <c r="C221" s="3" t="s">
        <v>2596</v>
      </c>
      <c r="D221" s="3">
        <v>105</v>
      </c>
      <c r="E221" s="2"/>
      <c r="F221" s="2"/>
      <c r="G221" s="2"/>
      <c r="H221" s="2"/>
      <c r="I221" s="2"/>
      <c r="J221" s="2"/>
      <c r="K221" s="2"/>
      <c r="L221" s="17">
        <f>SUM(D221:K221)</f>
        <v>105</v>
      </c>
      <c r="M221" s="602">
        <f>SUM(L221)/6.85</f>
        <v>15.328467153284672</v>
      </c>
    </row>
    <row r="222" spans="1:18" ht="13.5">
      <c r="A222" s="13"/>
      <c r="B222" s="2">
        <v>9</v>
      </c>
      <c r="C222" s="3" t="s">
        <v>2607</v>
      </c>
      <c r="D222" s="3">
        <v>52</v>
      </c>
      <c r="E222" s="2">
        <v>56</v>
      </c>
      <c r="F222" s="2">
        <v>20</v>
      </c>
      <c r="G222" s="2"/>
      <c r="H222" s="2"/>
      <c r="I222" s="2"/>
      <c r="J222" s="2"/>
      <c r="K222" s="2"/>
      <c r="L222" s="17">
        <f>SUM(D222:K222)</f>
        <v>128</v>
      </c>
      <c r="M222" s="602">
        <f>SUM(L222)/6.85</f>
        <v>18.686131386861316</v>
      </c>
      <c r="R222" t="s">
        <v>3932</v>
      </c>
    </row>
    <row r="223" spans="1:19" s="302" customFormat="1" ht="13.5">
      <c r="A223" s="592"/>
      <c r="B223" s="593"/>
      <c r="C223" s="593"/>
      <c r="D223" s="593"/>
      <c r="E223" s="593">
        <f>SUM(D215:E222)/6.85</f>
        <v>113.28467153284672</v>
      </c>
      <c r="F223" s="593">
        <f>SUM(F215:F222)/6.85</f>
        <v>21.897810218978105</v>
      </c>
      <c r="G223" s="593">
        <f>SUM(G215:G222)/6.85</f>
        <v>1.4598540145985401</v>
      </c>
      <c r="H223" s="593">
        <f>SUM(H215:H222)/6.85</f>
        <v>65.69343065693431</v>
      </c>
      <c r="I223" s="593">
        <f>SUM(I215:I222)/6.85</f>
        <v>65.69343065693431</v>
      </c>
      <c r="J223" s="593">
        <f>SUM(J215:J222)/6.85</f>
        <v>0</v>
      </c>
      <c r="K223" s="593">
        <f>SUM(K215:K222)/6.85</f>
        <v>32.26277372262774</v>
      </c>
      <c r="L223" s="593">
        <f>SUM(L215:L222)/6.85</f>
        <v>300.2919708029197</v>
      </c>
      <c r="M223" s="600">
        <f>SUM(M215:M222)</f>
        <v>300.2919708029197</v>
      </c>
      <c r="P223"/>
      <c r="Q223"/>
      <c r="R223"/>
      <c r="S223"/>
    </row>
    <row r="225" ht="13.5"/>
    <row r="227" ht="26.25">
      <c r="C227" t="s">
        <v>2535</v>
      </c>
    </row>
    <row r="229" spans="1:13" ht="23.25">
      <c r="A229" s="587" t="s">
        <v>2628</v>
      </c>
      <c r="B229" s="588" t="s">
        <v>45</v>
      </c>
      <c r="C229" s="588" t="s">
        <v>2537</v>
      </c>
      <c r="D229" s="589" t="s">
        <v>60</v>
      </c>
      <c r="E229" s="588" t="s">
        <v>47</v>
      </c>
      <c r="F229" s="589" t="s">
        <v>48</v>
      </c>
      <c r="G229" s="588" t="s">
        <v>151</v>
      </c>
      <c r="H229" s="588" t="s">
        <v>152</v>
      </c>
      <c r="I229" s="589" t="s">
        <v>51</v>
      </c>
      <c r="J229" s="588" t="s">
        <v>153</v>
      </c>
      <c r="K229" s="588" t="s">
        <v>54</v>
      </c>
      <c r="L229" s="590" t="s">
        <v>55</v>
      </c>
      <c r="M229" s="591" t="s">
        <v>71</v>
      </c>
    </row>
    <row r="230" spans="1:13" ht="13.5">
      <c r="A230" s="13" t="s">
        <v>3162</v>
      </c>
      <c r="B230" s="15">
        <v>1</v>
      </c>
      <c r="C230" s="3" t="s">
        <v>2629</v>
      </c>
      <c r="D230" s="3"/>
      <c r="E230" s="2">
        <v>43</v>
      </c>
      <c r="F230" s="2"/>
      <c r="G230" s="2"/>
      <c r="H230" s="2"/>
      <c r="I230" s="2">
        <v>20</v>
      </c>
      <c r="J230" s="2"/>
      <c r="K230" s="2"/>
      <c r="L230" s="17">
        <f>SUM(D230:K230)</f>
        <v>63</v>
      </c>
      <c r="M230" s="602">
        <f>SUM(L230)/6.85</f>
        <v>9.197080291970803</v>
      </c>
    </row>
    <row r="231" spans="1:13" ht="13.5">
      <c r="A231" s="13"/>
      <c r="B231" s="711" t="s">
        <v>2665</v>
      </c>
      <c r="C231" s="2" t="s">
        <v>2636</v>
      </c>
      <c r="D231" s="2">
        <v>418</v>
      </c>
      <c r="E231" s="2">
        <v>39</v>
      </c>
      <c r="F231" s="2"/>
      <c r="G231" s="2"/>
      <c r="H231" s="2"/>
      <c r="I231" s="2"/>
      <c r="J231" s="2"/>
      <c r="K231" s="2"/>
      <c r="L231" s="17">
        <f>SUM(D231:K231)</f>
        <v>457</v>
      </c>
      <c r="M231" s="602">
        <f>SUM(L231)/6.85</f>
        <v>66.71532846715328</v>
      </c>
    </row>
    <row r="232" spans="1:14" ht="13.5">
      <c r="A232" s="13"/>
      <c r="B232" s="2">
        <v>6</v>
      </c>
      <c r="C232" s="3" t="s">
        <v>2674</v>
      </c>
      <c r="D232" s="2">
        <v>13</v>
      </c>
      <c r="E232" s="2">
        <v>39</v>
      </c>
      <c r="F232" s="2"/>
      <c r="G232" s="2"/>
      <c r="H232" s="2">
        <v>10</v>
      </c>
      <c r="I232" s="2">
        <v>10</v>
      </c>
      <c r="J232" s="2"/>
      <c r="K232" s="2"/>
      <c r="L232" s="17">
        <f>SUM(D232:K232)</f>
        <v>72</v>
      </c>
      <c r="M232" s="602">
        <f>SUM(L232)/6.85</f>
        <v>10.51094890510949</v>
      </c>
      <c r="N232" t="s">
        <v>2675</v>
      </c>
    </row>
    <row r="233" spans="1:14" ht="13.5">
      <c r="A233" s="13"/>
      <c r="B233" s="2" t="s">
        <v>2702</v>
      </c>
      <c r="C233" s="3" t="s">
        <v>2683</v>
      </c>
      <c r="D233" s="2"/>
      <c r="E233" s="2">
        <v>273</v>
      </c>
      <c r="F233" s="2">
        <v>40</v>
      </c>
      <c r="G233" s="2">
        <v>110</v>
      </c>
      <c r="H233" s="2"/>
      <c r="I233" s="2">
        <v>15</v>
      </c>
      <c r="J233" s="2">
        <v>105</v>
      </c>
      <c r="K233" s="2">
        <v>62</v>
      </c>
      <c r="L233" s="17">
        <f>SUM(D233:K233)</f>
        <v>605</v>
      </c>
      <c r="M233" s="602">
        <f>SUM(L233)/6.85</f>
        <v>88.32116788321169</v>
      </c>
      <c r="N233" t="s">
        <v>2703</v>
      </c>
    </row>
    <row r="234" spans="1:14" ht="13.5">
      <c r="A234" s="13"/>
      <c r="B234" s="2">
        <v>10</v>
      </c>
      <c r="C234" s="3" t="s">
        <v>2721</v>
      </c>
      <c r="D234" s="2">
        <v>1037</v>
      </c>
      <c r="E234" s="2"/>
      <c r="F234" s="2"/>
      <c r="G234" s="2"/>
      <c r="H234" s="2">
        <v>2780</v>
      </c>
      <c r="I234" s="2">
        <v>10</v>
      </c>
      <c r="J234" s="2"/>
      <c r="K234" s="2"/>
      <c r="L234" s="17">
        <f>SUM(D234:K234)</f>
        <v>3827</v>
      </c>
      <c r="M234" s="602">
        <f>SUM(L234)/6.85</f>
        <v>558.6861313868613</v>
      </c>
      <c r="N234" t="s">
        <v>2800</v>
      </c>
    </row>
    <row r="235" spans="1:13" ht="13.5">
      <c r="A235" s="13"/>
      <c r="B235" s="2">
        <v>19</v>
      </c>
      <c r="C235" s="3" t="s">
        <v>2799</v>
      </c>
      <c r="D235" s="3"/>
      <c r="E235" s="2">
        <v>74</v>
      </c>
      <c r="F235" s="2">
        <v>25</v>
      </c>
      <c r="G235" s="2"/>
      <c r="H235" s="2"/>
      <c r="I235" s="2"/>
      <c r="J235" s="2"/>
      <c r="K235" s="2">
        <v>2</v>
      </c>
      <c r="L235" s="17">
        <f>SUM(D235:K235)</f>
        <v>101</v>
      </c>
      <c r="M235" s="602">
        <f>SUM(L235)/6.85</f>
        <v>14.744525547445257</v>
      </c>
    </row>
    <row r="236" spans="1:13" ht="13.5">
      <c r="A236" s="13"/>
      <c r="B236" s="2">
        <v>20</v>
      </c>
      <c r="C236" s="3" t="s">
        <v>2816</v>
      </c>
      <c r="D236" s="3"/>
      <c r="E236" s="2">
        <v>71</v>
      </c>
      <c r="F236" s="2">
        <v>36</v>
      </c>
      <c r="G236" s="2"/>
      <c r="H236" s="2"/>
      <c r="I236" s="2"/>
      <c r="J236" s="2"/>
      <c r="K236" s="2">
        <v>19</v>
      </c>
      <c r="L236" s="17">
        <f>SUM(D236:K236)</f>
        <v>126</v>
      </c>
      <c r="M236" s="602">
        <f>SUM(L236)/6.85</f>
        <v>18.394160583941606</v>
      </c>
    </row>
    <row r="237" spans="1:14" s="302" customFormat="1" ht="13.5">
      <c r="A237" s="13"/>
      <c r="B237" s="2">
        <v>21</v>
      </c>
      <c r="C237" s="3" t="s">
        <v>2832</v>
      </c>
      <c r="D237" s="3"/>
      <c r="E237" s="2">
        <v>147</v>
      </c>
      <c r="F237" s="2">
        <v>36</v>
      </c>
      <c r="G237" s="2"/>
      <c r="H237" s="2"/>
      <c r="I237" s="2">
        <v>5</v>
      </c>
      <c r="J237" s="2"/>
      <c r="K237" s="2">
        <v>31</v>
      </c>
      <c r="L237" s="17">
        <f>SUM(D237:K237)</f>
        <v>219</v>
      </c>
      <c r="M237" s="602">
        <f>SUM(L237)/6.85</f>
        <v>31.97080291970803</v>
      </c>
      <c r="N237" s="302" t="s">
        <v>2833</v>
      </c>
    </row>
    <row r="238" spans="1:13" ht="13.5">
      <c r="A238" s="592"/>
      <c r="B238" s="593"/>
      <c r="C238" s="593"/>
      <c r="D238" s="593"/>
      <c r="E238" s="593">
        <f>SUM(D230:E237)/6.85</f>
        <v>314.45255474452557</v>
      </c>
      <c r="F238" s="593">
        <f>SUM(F230:F237)/6.85</f>
        <v>20</v>
      </c>
      <c r="G238" s="593">
        <f>SUM(G230:G237)/6.85</f>
        <v>16.058394160583944</v>
      </c>
      <c r="H238" s="593">
        <f>SUM(H230:H237)/6.85</f>
        <v>407.2992700729927</v>
      </c>
      <c r="I238" s="593">
        <f>SUM(I230:I237)/6.85</f>
        <v>8.75912408759124</v>
      </c>
      <c r="J238" s="593">
        <f>SUM(J230:J237)/6.85</f>
        <v>15.328467153284672</v>
      </c>
      <c r="K238" s="593">
        <f>SUM(K230:K237)/6.85</f>
        <v>16.642335766423358</v>
      </c>
      <c r="L238" s="593">
        <f>SUM(L230:L237)/6.85</f>
        <v>798.5401459854015</v>
      </c>
      <c r="M238" s="600">
        <f>SUM(M230:M237)</f>
        <v>798.5401459854015</v>
      </c>
    </row>
    <row r="240" spans="1:13" ht="23.25">
      <c r="A240" s="587" t="s">
        <v>2867</v>
      </c>
      <c r="B240" s="588" t="s">
        <v>45</v>
      </c>
      <c r="C240" s="588" t="s">
        <v>2835</v>
      </c>
      <c r="D240" s="589" t="s">
        <v>60</v>
      </c>
      <c r="E240" s="588" t="s">
        <v>47</v>
      </c>
      <c r="F240" s="589" t="s">
        <v>48</v>
      </c>
      <c r="G240" s="588" t="s">
        <v>151</v>
      </c>
      <c r="H240" s="588" t="s">
        <v>152</v>
      </c>
      <c r="I240" s="589" t="s">
        <v>51</v>
      </c>
      <c r="J240" s="588" t="s">
        <v>153</v>
      </c>
      <c r="K240" s="588" t="s">
        <v>54</v>
      </c>
      <c r="L240" s="590" t="s">
        <v>55</v>
      </c>
      <c r="M240" s="591" t="s">
        <v>71</v>
      </c>
    </row>
    <row r="241" spans="1:14" ht="13.5">
      <c r="A241" s="13" t="s">
        <v>3163</v>
      </c>
      <c r="B241" s="2" t="s">
        <v>2869</v>
      </c>
      <c r="C241" s="3" t="s">
        <v>2868</v>
      </c>
      <c r="D241" s="3">
        <v>124</v>
      </c>
      <c r="E241" s="2">
        <v>1228</v>
      </c>
      <c r="F241" s="2">
        <v>72</v>
      </c>
      <c r="G241" s="2"/>
      <c r="H241" s="2"/>
      <c r="I241" s="2">
        <v>1091</v>
      </c>
      <c r="J241" s="2">
        <v>205</v>
      </c>
      <c r="K241" s="2">
        <v>402</v>
      </c>
      <c r="L241" s="17">
        <f>SUM(D241:K241)</f>
        <v>3122</v>
      </c>
      <c r="M241" s="602">
        <f>SUM(L241)/6.85</f>
        <v>455.7664233576643</v>
      </c>
      <c r="N241" t="s">
        <v>2873</v>
      </c>
    </row>
    <row r="242" spans="1:14" ht="13.5">
      <c r="A242" s="13"/>
      <c r="B242" s="2">
        <v>3</v>
      </c>
      <c r="C242" s="2" t="s">
        <v>2870</v>
      </c>
      <c r="D242" s="2"/>
      <c r="E242" s="2"/>
      <c r="F242" s="2"/>
      <c r="G242" s="2"/>
      <c r="H242" s="2"/>
      <c r="I242" s="2"/>
      <c r="J242" s="2">
        <v>250</v>
      </c>
      <c r="K242" s="2"/>
      <c r="L242" s="17">
        <f>SUM(D242:K242)</f>
        <v>250</v>
      </c>
      <c r="M242" s="602">
        <f>SUM(L242)/6.85</f>
        <v>36.496350364963504</v>
      </c>
      <c r="N242" t="s">
        <v>2874</v>
      </c>
    </row>
    <row r="243" spans="1:14" ht="13.5">
      <c r="A243" s="13"/>
      <c r="B243" s="2">
        <v>3</v>
      </c>
      <c r="C243" s="3" t="s">
        <v>3063</v>
      </c>
      <c r="D243" s="2"/>
      <c r="E243" s="2">
        <v>114</v>
      </c>
      <c r="F243" s="2">
        <v>80</v>
      </c>
      <c r="G243" s="2"/>
      <c r="H243" s="2"/>
      <c r="I243" s="2">
        <v>-120</v>
      </c>
      <c r="J243" s="2">
        <v>488</v>
      </c>
      <c r="K243" s="2">
        <v>48</v>
      </c>
      <c r="L243" s="17">
        <f>SUM(D243:K243)</f>
        <v>610</v>
      </c>
      <c r="M243" s="602">
        <f>SUM(L243)/6.85</f>
        <v>89.05109489051095</v>
      </c>
      <c r="N243" t="s">
        <v>3166</v>
      </c>
    </row>
    <row r="244" spans="1:16" s="302" customFormat="1" ht="13.5">
      <c r="A244" s="592"/>
      <c r="B244" s="593"/>
      <c r="C244" s="593"/>
      <c r="D244" s="593"/>
      <c r="E244" s="593">
        <f>SUM(D241:E243)/6.85</f>
        <v>214.01459854014598</v>
      </c>
      <c r="F244" s="593">
        <f>SUM(F241:F243)/6.85</f>
        <v>22.18978102189781</v>
      </c>
      <c r="G244" s="593">
        <f>SUM(G241:G243)/6.85</f>
        <v>0</v>
      </c>
      <c r="H244" s="593">
        <f>SUM(H241:H243)/6.85</f>
        <v>0</v>
      </c>
      <c r="I244" s="593">
        <f>SUM(I241:I243)/6.85</f>
        <v>141.75182481751827</v>
      </c>
      <c r="J244" s="593">
        <f>SUM(J241:J243)/6.85</f>
        <v>137.66423357664235</v>
      </c>
      <c r="K244" s="593">
        <f>SUM(K241:K243)/6.85</f>
        <v>65.69343065693431</v>
      </c>
      <c r="L244" s="593">
        <f>SUM(L241:L243)/6.85</f>
        <v>581.3138686131388</v>
      </c>
      <c r="M244" s="600">
        <f>SUM(M241:M243)</f>
        <v>581.3138686131388</v>
      </c>
      <c r="P244" s="302"/>
    </row>
    <row r="246" spans="3:5" ht="13.5">
      <c r="C246" t="s">
        <v>2535</v>
      </c>
      <c r="E246" t="s">
        <v>3312</v>
      </c>
    </row>
    <row r="248" spans="1:13" ht="23.25">
      <c r="A248" s="587" t="s">
        <v>3066</v>
      </c>
      <c r="B248" s="588" t="s">
        <v>45</v>
      </c>
      <c r="C248" s="588" t="s">
        <v>2835</v>
      </c>
      <c r="D248" s="589" t="s">
        <v>60</v>
      </c>
      <c r="E248" s="588" t="s">
        <v>47</v>
      </c>
      <c r="F248" s="589" t="s">
        <v>48</v>
      </c>
      <c r="G248" s="588" t="s">
        <v>151</v>
      </c>
      <c r="H248" s="588" t="s">
        <v>152</v>
      </c>
      <c r="I248" s="589" t="s">
        <v>51</v>
      </c>
      <c r="J248" s="588" t="s">
        <v>153</v>
      </c>
      <c r="K248" s="588" t="s">
        <v>54</v>
      </c>
      <c r="L248" s="590" t="s">
        <v>55</v>
      </c>
      <c r="M248" s="762" t="s">
        <v>71</v>
      </c>
    </row>
    <row r="249" spans="1:14" ht="13.5">
      <c r="A249" s="13" t="s">
        <v>3164</v>
      </c>
      <c r="B249" s="2" t="s">
        <v>3069</v>
      </c>
      <c r="C249" s="3" t="s">
        <v>3070</v>
      </c>
      <c r="D249" s="3">
        <v>66</v>
      </c>
      <c r="E249" s="2">
        <v>328</v>
      </c>
      <c r="F249" s="2">
        <v>40</v>
      </c>
      <c r="G249" s="2"/>
      <c r="H249" s="2"/>
      <c r="I249" s="2">
        <v>150</v>
      </c>
      <c r="J249" s="2">
        <v>10</v>
      </c>
      <c r="K249" s="2">
        <v>32</v>
      </c>
      <c r="L249" s="17">
        <f>SUM(D249:K249)</f>
        <v>626</v>
      </c>
      <c r="M249" s="602">
        <f>SUM(L249)/6.85</f>
        <v>91.38686131386862</v>
      </c>
      <c r="N249" t="s">
        <v>3073</v>
      </c>
    </row>
    <row r="250" spans="1:14" ht="13.5">
      <c r="A250" s="13"/>
      <c r="B250" s="2" t="s">
        <v>3121</v>
      </c>
      <c r="C250" s="2" t="s">
        <v>3179</v>
      </c>
      <c r="D250" s="2"/>
      <c r="E250" s="2">
        <v>125</v>
      </c>
      <c r="F250" s="2">
        <v>80</v>
      </c>
      <c r="G250" s="2"/>
      <c r="H250" s="2">
        <v>26</v>
      </c>
      <c r="I250" s="2">
        <v>741</v>
      </c>
      <c r="J250" s="2"/>
      <c r="K250" s="2">
        <v>90</v>
      </c>
      <c r="L250" s="17">
        <f>SUM(D250:K250)</f>
        <v>1062</v>
      </c>
      <c r="M250" s="602">
        <f>SUM(L250)/6.85</f>
        <v>155.03649635036498</v>
      </c>
      <c r="N250" t="s">
        <v>3138</v>
      </c>
    </row>
    <row r="251" spans="1:13" ht="13.5">
      <c r="A251" s="13"/>
      <c r="B251" s="2">
        <v>5</v>
      </c>
      <c r="C251" s="2" t="s">
        <v>3181</v>
      </c>
      <c r="D251" s="2"/>
      <c r="E251" s="2">
        <v>20</v>
      </c>
      <c r="F251" s="2"/>
      <c r="G251" s="2"/>
      <c r="H251" s="2"/>
      <c r="I251" s="2"/>
      <c r="J251" s="2"/>
      <c r="K251" s="2">
        <v>2</v>
      </c>
      <c r="L251" s="17">
        <f>SUM(D251:K251)</f>
        <v>22</v>
      </c>
      <c r="M251" s="602">
        <f>SUM(L251)/2.3</f>
        <v>9.56521739130435</v>
      </c>
    </row>
    <row r="252" spans="1:14" ht="13.5">
      <c r="A252" s="13"/>
      <c r="B252" s="2" t="s">
        <v>3199</v>
      </c>
      <c r="C252" s="2" t="s">
        <v>3165</v>
      </c>
      <c r="D252" s="2">
        <v>22</v>
      </c>
      <c r="E252" s="2">
        <v>35</v>
      </c>
      <c r="F252" s="2"/>
      <c r="G252" s="2"/>
      <c r="H252" s="2">
        <v>25</v>
      </c>
      <c r="I252" s="2">
        <v>56</v>
      </c>
      <c r="J252" s="2"/>
      <c r="K252" s="2">
        <v>2</v>
      </c>
      <c r="L252" s="17">
        <f>SUM(D252:K252)</f>
        <v>140</v>
      </c>
      <c r="M252" s="602">
        <f>SUM(L252)/2.3</f>
        <v>60.86956521739131</v>
      </c>
      <c r="N252" t="s">
        <v>3201</v>
      </c>
    </row>
    <row r="253" spans="1:13" ht="13.5">
      <c r="A253" s="13"/>
      <c r="B253" s="2" t="s">
        <v>3298</v>
      </c>
      <c r="C253" s="2" t="s">
        <v>3209</v>
      </c>
      <c r="D253" s="2">
        <v>140</v>
      </c>
      <c r="E253" s="2">
        <v>88.5</v>
      </c>
      <c r="F253" s="2">
        <v>10</v>
      </c>
      <c r="G253" s="2"/>
      <c r="H253" s="2">
        <v>2.5</v>
      </c>
      <c r="I253" s="2">
        <v>2.5</v>
      </c>
      <c r="J253" s="2"/>
      <c r="K253" s="2"/>
      <c r="L253" s="17">
        <f>SUM(D253:K253)</f>
        <v>243.5</v>
      </c>
      <c r="M253" s="602">
        <f>SUM(L253)/2.3</f>
        <v>105.86956521739131</v>
      </c>
    </row>
    <row r="254" spans="1:14" ht="13.5">
      <c r="A254" s="13"/>
      <c r="B254" s="2" t="s">
        <v>3299</v>
      </c>
      <c r="C254" s="2" t="s">
        <v>3296</v>
      </c>
      <c r="D254" s="2"/>
      <c r="E254" s="2">
        <v>130</v>
      </c>
      <c r="F254" s="2">
        <v>70</v>
      </c>
      <c r="G254" s="2"/>
      <c r="H254" s="2"/>
      <c r="I254" s="2">
        <v>150</v>
      </c>
      <c r="J254" s="2"/>
      <c r="K254" s="2">
        <v>3</v>
      </c>
      <c r="L254" s="17">
        <f>SUM(D254:K254)</f>
        <v>353</v>
      </c>
      <c r="M254" s="602">
        <f>SUM(L254)/2.3</f>
        <v>153.47826086956522</v>
      </c>
      <c r="N254" t="s">
        <v>3311</v>
      </c>
    </row>
    <row r="255" spans="1:13" ht="13.5">
      <c r="A255" s="592"/>
      <c r="B255" s="593"/>
      <c r="C255" s="593"/>
      <c r="D255" s="593"/>
      <c r="E255" s="593">
        <v>265.06</v>
      </c>
      <c r="F255" s="593">
        <v>52.3</v>
      </c>
      <c r="G255" s="593">
        <f>SUM(G249:G250)/6.85</f>
        <v>0</v>
      </c>
      <c r="H255" s="593">
        <v>15.75</v>
      </c>
      <c r="I255" s="593">
        <v>220.72</v>
      </c>
      <c r="J255" s="593">
        <f>SUM(J249:J250)/6.85</f>
        <v>1.4598540145985401</v>
      </c>
      <c r="K255" s="593">
        <v>20.85</v>
      </c>
      <c r="L255" s="593">
        <v>576.21</v>
      </c>
      <c r="M255" s="600">
        <f>SUM(M249:M254)</f>
        <v>576.2059663598858</v>
      </c>
    </row>
    <row r="256" ht="13.5"/>
    <row r="257" spans="3:5" ht="13.5">
      <c r="C257" t="s">
        <v>3312</v>
      </c>
      <c r="E257" t="s">
        <v>3484</v>
      </c>
    </row>
    <row r="258" ht="13.5"/>
    <row r="259" spans="1:13" ht="23.25">
      <c r="A259" s="587" t="s">
        <v>3352</v>
      </c>
      <c r="B259" s="588" t="s">
        <v>45</v>
      </c>
      <c r="C259" s="588" t="s">
        <v>3355</v>
      </c>
      <c r="D259" s="589" t="s">
        <v>60</v>
      </c>
      <c r="E259" s="588" t="s">
        <v>47</v>
      </c>
      <c r="F259" s="589" t="s">
        <v>48</v>
      </c>
      <c r="G259" s="588" t="s">
        <v>151</v>
      </c>
      <c r="H259" s="588" t="s">
        <v>152</v>
      </c>
      <c r="I259" s="589" t="s">
        <v>51</v>
      </c>
      <c r="J259" s="588" t="s">
        <v>153</v>
      </c>
      <c r="K259" s="588" t="s">
        <v>54</v>
      </c>
      <c r="L259" s="590" t="s">
        <v>55</v>
      </c>
      <c r="M259" s="591" t="s">
        <v>71</v>
      </c>
    </row>
    <row r="260" spans="1:14" ht="13.5">
      <c r="A260" s="13" t="s">
        <v>3410</v>
      </c>
      <c r="B260" s="2" t="s">
        <v>3354</v>
      </c>
      <c r="C260" s="3" t="s">
        <v>3353</v>
      </c>
      <c r="D260" s="3"/>
      <c r="E260" s="2">
        <v>108</v>
      </c>
      <c r="F260" s="2">
        <v>52</v>
      </c>
      <c r="G260" s="2"/>
      <c r="H260" s="2"/>
      <c r="I260" s="2">
        <v>556</v>
      </c>
      <c r="J260" s="2"/>
      <c r="K260" s="2">
        <v>27</v>
      </c>
      <c r="L260" s="17">
        <f>SUM(D260:K260)</f>
        <v>743</v>
      </c>
      <c r="M260" s="602">
        <f>SUM(L260)/2.3</f>
        <v>323.04347826086956</v>
      </c>
      <c r="N260" t="s">
        <v>3318</v>
      </c>
    </row>
    <row r="261" spans="1:14" ht="13.5">
      <c r="A261" s="13"/>
      <c r="B261" s="2" t="s">
        <v>3368</v>
      </c>
      <c r="C261" s="2" t="s">
        <v>3356</v>
      </c>
      <c r="D261" s="2">
        <v>22</v>
      </c>
      <c r="E261" s="2">
        <v>32</v>
      </c>
      <c r="F261" s="2"/>
      <c r="G261" s="2"/>
      <c r="H261" s="2"/>
      <c r="I261" s="2"/>
      <c r="J261" s="2"/>
      <c r="K261" s="2"/>
      <c r="L261" s="17">
        <f>SUM(D261:K261)</f>
        <v>54</v>
      </c>
      <c r="M261" s="602">
        <f>SUM(L261)/2.3</f>
        <v>23.47826086956522</v>
      </c>
    </row>
    <row r="262" spans="1:19" ht="13.5">
      <c r="A262" s="13"/>
      <c r="B262" s="2">
        <v>5</v>
      </c>
      <c r="C262" s="3" t="s">
        <v>3378</v>
      </c>
      <c r="D262" s="2">
        <v>34</v>
      </c>
      <c r="E262" s="2">
        <v>18</v>
      </c>
      <c r="F262" s="2"/>
      <c r="G262" s="2"/>
      <c r="H262" s="2"/>
      <c r="I262" s="2"/>
      <c r="J262" s="2">
        <v>38</v>
      </c>
      <c r="K262" s="2"/>
      <c r="L262" s="17">
        <f>SUM(D262:K262)</f>
        <v>90</v>
      </c>
      <c r="M262" s="602">
        <f>SUM(L262)/2.3</f>
        <v>39.130434782608695</v>
      </c>
      <c r="N262" t="s">
        <v>3379</v>
      </c>
    </row>
    <row r="263" spans="1:13" ht="13.5">
      <c r="A263" s="13"/>
      <c r="B263" s="2">
        <v>6</v>
      </c>
      <c r="C263" s="3" t="s">
        <v>3386</v>
      </c>
      <c r="D263" s="2">
        <v>45</v>
      </c>
      <c r="E263" s="2">
        <v>24</v>
      </c>
      <c r="F263" s="2"/>
      <c r="G263" s="2"/>
      <c r="H263" s="2"/>
      <c r="I263" s="2"/>
      <c r="J263" s="2"/>
      <c r="K263" s="2">
        <v>2.5</v>
      </c>
      <c r="L263" s="17">
        <f>SUM(D263:K263)</f>
        <v>71.5</v>
      </c>
      <c r="M263" s="602">
        <f>SUM(L263)/2.3</f>
        <v>31.086956521739133</v>
      </c>
    </row>
    <row r="264" spans="1:13" ht="13.5">
      <c r="A264" s="13"/>
      <c r="B264" s="2">
        <v>7</v>
      </c>
      <c r="C264" s="3" t="s">
        <v>3408</v>
      </c>
      <c r="D264" s="2">
        <v>34</v>
      </c>
      <c r="E264" s="2">
        <v>26</v>
      </c>
      <c r="F264" s="2"/>
      <c r="G264" s="2"/>
      <c r="H264" s="2"/>
      <c r="I264" s="2"/>
      <c r="J264" s="2"/>
      <c r="K264" s="2">
        <v>3</v>
      </c>
      <c r="L264" s="17">
        <f>SUM(D264:K264)</f>
        <v>63</v>
      </c>
      <c r="M264" s="602">
        <f>SUM(L264)/2.3</f>
        <v>27.39130434782609</v>
      </c>
    </row>
    <row r="265" spans="1:14" ht="13.5">
      <c r="A265" s="13"/>
      <c r="B265" s="2">
        <v>8</v>
      </c>
      <c r="C265" s="3" t="s">
        <v>3423</v>
      </c>
      <c r="D265" s="3">
        <v>12</v>
      </c>
      <c r="E265" s="2">
        <v>41.5</v>
      </c>
      <c r="F265" s="2">
        <v>20</v>
      </c>
      <c r="G265" s="2"/>
      <c r="H265" s="2"/>
      <c r="I265" s="2">
        <v>20</v>
      </c>
      <c r="J265" s="2">
        <v>20</v>
      </c>
      <c r="K265" s="2">
        <v>3.5</v>
      </c>
      <c r="L265" s="17">
        <f>SUM(D265:K265)</f>
        <v>117</v>
      </c>
      <c r="M265" s="602">
        <f>SUM(L265)/2.3</f>
        <v>50.86956521739131</v>
      </c>
      <c r="N265" t="s">
        <v>3424</v>
      </c>
    </row>
    <row r="266" spans="1:13" ht="13.5">
      <c r="A266" s="13"/>
      <c r="B266" s="2">
        <v>9</v>
      </c>
      <c r="C266" s="3"/>
      <c r="D266" s="3">
        <v>49</v>
      </c>
      <c r="E266" s="2">
        <v>13</v>
      </c>
      <c r="F266" s="2"/>
      <c r="G266" s="2"/>
      <c r="H266" s="2"/>
      <c r="I266" s="2"/>
      <c r="J266" s="2"/>
      <c r="K266" s="2"/>
      <c r="L266" s="17">
        <f>SUM(D266:K266)</f>
        <v>62</v>
      </c>
      <c r="M266" s="602">
        <f>SUM(L266)/2.3</f>
        <v>26.956521739130437</v>
      </c>
    </row>
    <row r="267" spans="1:13" ht="13.5">
      <c r="A267" s="13"/>
      <c r="B267" s="2">
        <v>10</v>
      </c>
      <c r="C267" s="3" t="s">
        <v>3449</v>
      </c>
      <c r="D267" s="3"/>
      <c r="E267" s="2">
        <v>36</v>
      </c>
      <c r="F267" s="2"/>
      <c r="G267" s="2"/>
      <c r="H267" s="2"/>
      <c r="I267" s="2"/>
      <c r="J267" s="2"/>
      <c r="K267" s="2"/>
      <c r="L267" s="17">
        <f>SUM(D267:K267)</f>
        <v>36</v>
      </c>
      <c r="M267" s="602">
        <f>SUM(L267)/2.3</f>
        <v>15.65217391304348</v>
      </c>
    </row>
    <row r="268" spans="1:14" ht="13.5">
      <c r="A268" s="13"/>
      <c r="B268" s="2" t="s">
        <v>3480</v>
      </c>
      <c r="C268" s="3" t="s">
        <v>3462</v>
      </c>
      <c r="D268" s="3">
        <v>11</v>
      </c>
      <c r="E268" s="2">
        <v>116</v>
      </c>
      <c r="F268" s="2"/>
      <c r="G268" s="2"/>
      <c r="H268" s="2"/>
      <c r="I268" s="2">
        <v>195</v>
      </c>
      <c r="J268" s="2">
        <v>163</v>
      </c>
      <c r="K268" s="2">
        <v>5</v>
      </c>
      <c r="L268" s="17">
        <f>SUM(D268:K268)</f>
        <v>490</v>
      </c>
      <c r="M268" s="602">
        <f>SUM(L268)/2.3</f>
        <v>213.0434782608696</v>
      </c>
      <c r="N268" t="s">
        <v>3465</v>
      </c>
    </row>
    <row r="269" spans="1:13" ht="13.5">
      <c r="A269" s="13"/>
      <c r="B269" s="2">
        <v>14</v>
      </c>
      <c r="C269" s="3" t="s">
        <v>3481</v>
      </c>
      <c r="D269" s="3">
        <v>22</v>
      </c>
      <c r="E269" s="2">
        <v>35</v>
      </c>
      <c r="F269" s="2"/>
      <c r="G269" s="2"/>
      <c r="H269" s="2"/>
      <c r="I269" s="2"/>
      <c r="J269" s="2"/>
      <c r="K269" s="2"/>
      <c r="L269" s="17">
        <f>SUM(D269:K269)</f>
        <v>57</v>
      </c>
      <c r="M269" s="602">
        <f>SUM(L269)/2.3</f>
        <v>24.782608695652176</v>
      </c>
    </row>
    <row r="270" spans="1:13" ht="13.5">
      <c r="A270" s="13"/>
      <c r="B270" s="2">
        <v>15</v>
      </c>
      <c r="C270" s="3" t="s">
        <v>3486</v>
      </c>
      <c r="D270" s="3"/>
      <c r="E270" s="2">
        <v>470</v>
      </c>
      <c r="F270" s="2"/>
      <c r="G270" s="2"/>
      <c r="H270" s="2"/>
      <c r="I270" s="2"/>
      <c r="J270" s="2"/>
      <c r="K270" s="2">
        <v>232</v>
      </c>
      <c r="L270" s="17">
        <f>SUM(D270:K270)</f>
        <v>702</v>
      </c>
      <c r="M270" s="602">
        <f>SUM(L270)/35</f>
        <v>20.057142857142857</v>
      </c>
    </row>
    <row r="271" spans="1:13" ht="13.5">
      <c r="A271" s="592"/>
      <c r="B271" s="593"/>
      <c r="C271" s="593"/>
      <c r="D271" s="593"/>
      <c r="E271" s="593">
        <v>308.43</v>
      </c>
      <c r="F271" s="593">
        <f>SUM(F260:F270)/2.3</f>
        <v>31.30434782608696</v>
      </c>
      <c r="G271" s="593">
        <f>SUM(G260:G270)/2.3</f>
        <v>0</v>
      </c>
      <c r="H271" s="593">
        <f>SUM(H260:H270)/2.3</f>
        <v>0</v>
      </c>
      <c r="I271" s="593">
        <f>SUM(I260:I270)/2.3</f>
        <v>335.21739130434787</v>
      </c>
      <c r="J271" s="593">
        <f>SUM(J260:J270)/2.3</f>
        <v>96.08695652173914</v>
      </c>
      <c r="K271" s="593">
        <v>24.45</v>
      </c>
      <c r="L271" s="593">
        <f>SUM(E271:K271)</f>
        <v>795.488695652174</v>
      </c>
      <c r="M271" s="600">
        <f>SUM(M260:M270)</f>
        <v>795.4919254658384</v>
      </c>
    </row>
    <row r="272" s="302" customFormat="1" ht="13.5"/>
    <row r="273" spans="3:11" ht="13.5">
      <c r="C273" t="s">
        <v>3782</v>
      </c>
    </row>
    <row r="274" spans="1:13" ht="23.25">
      <c r="A274" s="587" t="s">
        <v>3487</v>
      </c>
      <c r="B274" s="588" t="s">
        <v>45</v>
      </c>
      <c r="C274" s="588" t="s">
        <v>3355</v>
      </c>
      <c r="D274" s="589" t="s">
        <v>60</v>
      </c>
      <c r="E274" s="588" t="s">
        <v>47</v>
      </c>
      <c r="F274" s="589" t="s">
        <v>48</v>
      </c>
      <c r="G274" s="588" t="s">
        <v>151</v>
      </c>
      <c r="H274" s="588" t="s">
        <v>152</v>
      </c>
      <c r="I274" s="589" t="s">
        <v>51</v>
      </c>
      <c r="J274" s="588" t="s">
        <v>153</v>
      </c>
      <c r="K274" s="588" t="s">
        <v>54</v>
      </c>
      <c r="L274" s="590" t="s">
        <v>55</v>
      </c>
      <c r="M274" s="591" t="s">
        <v>71</v>
      </c>
    </row>
    <row r="275" spans="1:14" ht="13.5">
      <c r="A275" s="13" t="s">
        <v>3769</v>
      </c>
      <c r="B275" s="2" t="s">
        <v>3526</v>
      </c>
      <c r="C275" s="3" t="s">
        <v>3527</v>
      </c>
      <c r="D275" s="3"/>
      <c r="E275" s="2">
        <v>1630</v>
      </c>
      <c r="F275" s="2"/>
      <c r="G275" s="2"/>
      <c r="H275" s="2">
        <v>780</v>
      </c>
      <c r="I275" s="2">
        <v>880</v>
      </c>
      <c r="J275" s="2">
        <v>300</v>
      </c>
      <c r="K275" s="2">
        <v>858</v>
      </c>
      <c r="L275" s="17">
        <f>SUM(D275:K275)</f>
        <v>4448</v>
      </c>
      <c r="M275" s="602">
        <f>SUM(L275)/39</f>
        <v>114.05128205128206</v>
      </c>
      <c r="N275" t="s">
        <v>3606</v>
      </c>
    </row>
    <row r="276" spans="1:13" ht="13.5">
      <c r="A276" s="13"/>
      <c r="B276" s="2">
        <v>3</v>
      </c>
      <c r="C276" s="2" t="s">
        <v>3556</v>
      </c>
      <c r="D276" s="2"/>
      <c r="E276" s="2">
        <v>430</v>
      </c>
      <c r="F276" s="2">
        <v>250</v>
      </c>
      <c r="G276" s="2"/>
      <c r="H276" s="2"/>
      <c r="I276" s="2"/>
      <c r="J276" s="2"/>
      <c r="K276" s="2"/>
      <c r="L276" s="17">
        <f>SUM(D276:K276)</f>
        <v>680</v>
      </c>
      <c r="M276" s="602">
        <f>SUM(L276)/39</f>
        <v>17.435897435897434</v>
      </c>
    </row>
    <row r="277" spans="1:14" ht="13.5">
      <c r="A277" s="13"/>
      <c r="B277" s="2">
        <v>4</v>
      </c>
      <c r="C277" s="3" t="s">
        <v>3579</v>
      </c>
      <c r="D277" s="2"/>
      <c r="E277" s="2">
        <v>410</v>
      </c>
      <c r="F277" s="2">
        <v>100</v>
      </c>
      <c r="G277" s="2"/>
      <c r="H277" s="2"/>
      <c r="I277" s="2"/>
      <c r="J277" s="2">
        <v>200</v>
      </c>
      <c r="K277" s="2"/>
      <c r="L277" s="17">
        <f>SUM(D277:K277)</f>
        <v>710</v>
      </c>
      <c r="M277" s="602">
        <f>SUM(L277)/39</f>
        <v>18.205128205128204</v>
      </c>
      <c r="N277" t="s">
        <v>3580</v>
      </c>
    </row>
    <row r="278" spans="1:13" ht="13.5">
      <c r="A278" s="13"/>
      <c r="B278" s="2" t="s">
        <v>3605</v>
      </c>
      <c r="C278" s="3" t="s">
        <v>3582</v>
      </c>
      <c r="D278" s="2">
        <v>1110</v>
      </c>
      <c r="E278" s="2"/>
      <c r="F278" s="2"/>
      <c r="G278" s="2"/>
      <c r="H278" s="2">
        <v>10000</v>
      </c>
      <c r="I278" s="2"/>
      <c r="J278" s="2"/>
      <c r="K278" s="2"/>
      <c r="L278" s="17">
        <f>SUM(D278:K278)</f>
        <v>11110</v>
      </c>
      <c r="M278" s="602">
        <f>SUM(L278)/39</f>
        <v>284.87179487179486</v>
      </c>
    </row>
    <row r="279" spans="1:14" ht="13.5">
      <c r="A279" s="13"/>
      <c r="B279" s="2" t="s">
        <v>3631</v>
      </c>
      <c r="C279" s="3" t="s">
        <v>3616</v>
      </c>
      <c r="D279" s="2"/>
      <c r="E279" s="2">
        <v>615</v>
      </c>
      <c r="F279" s="2">
        <v>700</v>
      </c>
      <c r="G279" s="2">
        <v>50</v>
      </c>
      <c r="H279" s="2">
        <v>200</v>
      </c>
      <c r="I279" s="2">
        <v>200</v>
      </c>
      <c r="J279" s="2"/>
      <c r="K279" s="2">
        <v>120</v>
      </c>
      <c r="L279" s="17">
        <f>SUM(D279:K279)</f>
        <v>1885</v>
      </c>
      <c r="M279" s="602">
        <f>SUM(L279)/39</f>
        <v>48.333333333333336</v>
      </c>
      <c r="N279" t="s">
        <v>3634</v>
      </c>
    </row>
    <row r="280" spans="1:14" ht="13.5">
      <c r="A280" s="13"/>
      <c r="B280" s="2" t="s">
        <v>3730</v>
      </c>
      <c r="C280" s="3" t="s">
        <v>3633</v>
      </c>
      <c r="D280" s="3"/>
      <c r="E280" s="2">
        <v>1294</v>
      </c>
      <c r="F280" s="2"/>
      <c r="G280" s="2">
        <v>220</v>
      </c>
      <c r="H280" s="2">
        <v>19088</v>
      </c>
      <c r="I280" s="2">
        <v>6040</v>
      </c>
      <c r="J280" s="2"/>
      <c r="K280" s="2"/>
      <c r="L280" s="17">
        <f>SUM(D280:K280)</f>
        <v>26642</v>
      </c>
      <c r="M280" s="602">
        <f>SUM(L280)/39</f>
        <v>683.1282051282051</v>
      </c>
      <c r="N280" t="s">
        <v>3828</v>
      </c>
    </row>
    <row r="281" spans="1:13" ht="13.5">
      <c r="A281" s="13"/>
      <c r="B281" s="2" t="s">
        <v>3731</v>
      </c>
      <c r="C281" s="3" t="s">
        <v>3732</v>
      </c>
      <c r="D281" s="3"/>
      <c r="E281" s="2">
        <v>1150</v>
      </c>
      <c r="F281" s="2">
        <v>500</v>
      </c>
      <c r="G281" s="2"/>
      <c r="H281" s="2"/>
      <c r="I281" s="2"/>
      <c r="J281" s="2"/>
      <c r="K281" s="2">
        <v>245</v>
      </c>
      <c r="L281" s="17">
        <f>SUM(D281:K281)</f>
        <v>1895</v>
      </c>
      <c r="M281" s="602">
        <f>SUM(L281)/39</f>
        <v>48.58974358974359</v>
      </c>
    </row>
    <row r="282" spans="1:13" ht="13.5">
      <c r="A282" s="13"/>
      <c r="B282" s="2" t="s">
        <v>3733</v>
      </c>
      <c r="C282" s="3" t="s">
        <v>3734</v>
      </c>
      <c r="D282" s="3">
        <v>1110</v>
      </c>
      <c r="E282" s="2">
        <v>230</v>
      </c>
      <c r="F282" s="2"/>
      <c r="G282" s="2"/>
      <c r="H282" s="2">
        <v>900</v>
      </c>
      <c r="I282" s="2">
        <v>400</v>
      </c>
      <c r="J282" s="2"/>
      <c r="K282" s="2"/>
      <c r="L282" s="17">
        <f>SUM(D282:K282)</f>
        <v>2640</v>
      </c>
      <c r="M282" s="602">
        <f>SUM(L282)/39</f>
        <v>67.6923076923077</v>
      </c>
    </row>
    <row r="283" spans="1:14" ht="13.5">
      <c r="A283" s="13"/>
      <c r="B283" s="2" t="s">
        <v>3801</v>
      </c>
      <c r="C283" s="3" t="s">
        <v>3736</v>
      </c>
      <c r="D283" s="3"/>
      <c r="E283" s="2">
        <v>770</v>
      </c>
      <c r="F283" s="2"/>
      <c r="G283" s="2"/>
      <c r="H283" s="2"/>
      <c r="I283" s="2">
        <v>250</v>
      </c>
      <c r="J283" s="2"/>
      <c r="K283" s="2">
        <v>530</v>
      </c>
      <c r="L283" s="17">
        <f>SUM(D283:K283)</f>
        <v>1550</v>
      </c>
      <c r="M283" s="602">
        <f>SUM(L283)/39</f>
        <v>39.743589743589745</v>
      </c>
      <c r="N283" t="s">
        <v>3829</v>
      </c>
    </row>
    <row r="284" spans="1:13" ht="13.5">
      <c r="A284" s="13"/>
      <c r="B284" s="2">
        <v>25</v>
      </c>
      <c r="C284" s="3" t="s">
        <v>3783</v>
      </c>
      <c r="D284" s="3"/>
      <c r="E284" s="2">
        <v>490</v>
      </c>
      <c r="F284" s="2">
        <v>160</v>
      </c>
      <c r="G284" s="2"/>
      <c r="H284" s="2"/>
      <c r="I284" s="2">
        <v>40</v>
      </c>
      <c r="J284" s="2"/>
      <c r="K284" s="2">
        <v>10</v>
      </c>
      <c r="L284" s="17">
        <f>SUM(D284:K284)</f>
        <v>700</v>
      </c>
      <c r="M284" s="602">
        <f>SUM(L284)/39</f>
        <v>17.94871794871795</v>
      </c>
    </row>
    <row r="285" spans="1:13" ht="13.5">
      <c r="A285" s="592"/>
      <c r="B285" s="593"/>
      <c r="C285" s="593"/>
      <c r="D285" s="593"/>
      <c r="E285" s="593">
        <f>SUM(D275:E284)/39</f>
        <v>236.89743589743588</v>
      </c>
      <c r="F285" s="593">
        <f>SUM(F275:F284)/39</f>
        <v>43.84615384615385</v>
      </c>
      <c r="G285" s="593">
        <f>SUM(G275:G284)/39</f>
        <v>6.923076923076923</v>
      </c>
      <c r="H285" s="593">
        <f>SUM(H275:H284)/39</f>
        <v>794.0512820512821</v>
      </c>
      <c r="I285" s="593">
        <f>SUM(I275:I284)/39</f>
        <v>200.25641025641025</v>
      </c>
      <c r="J285" s="593">
        <f>SUM(J275:J284)/39</f>
        <v>12.820512820512821</v>
      </c>
      <c r="K285" s="593">
        <f>SUM(K275:K284)/39</f>
        <v>45.205128205128204</v>
      </c>
      <c r="L285" s="593">
        <f>SUM(L275:L284)/39</f>
        <v>1340</v>
      </c>
      <c r="M285" s="600">
        <f>SUM(M275:M284)</f>
        <v>1340</v>
      </c>
    </row>
    <row r="286" ht="12.75"/>
    <row r="287" spans="1:5" ht="13.5">
      <c r="C287" t="s">
        <v>3782</v>
      </c>
      <c r="E287" t="s">
        <v>3966</v>
      </c>
    </row>
    <row r="288" ht="12.75"/>
    <row r="289" spans="1:13" ht="23.25">
      <c r="A289" s="587" t="s">
        <v>3488</v>
      </c>
      <c r="B289" s="588" t="s">
        <v>45</v>
      </c>
      <c r="C289" s="588" t="s">
        <v>3355</v>
      </c>
      <c r="D289" s="589" t="s">
        <v>60</v>
      </c>
      <c r="E289" s="588" t="s">
        <v>47</v>
      </c>
      <c r="F289" s="589" t="s">
        <v>48</v>
      </c>
      <c r="G289" s="588" t="s">
        <v>151</v>
      </c>
      <c r="H289" s="588" t="s">
        <v>152</v>
      </c>
      <c r="I289" s="589" t="s">
        <v>51</v>
      </c>
      <c r="J289" s="588" t="s">
        <v>153</v>
      </c>
      <c r="K289" s="588" t="s">
        <v>54</v>
      </c>
      <c r="L289" s="590" t="s">
        <v>55</v>
      </c>
      <c r="M289" s="591" t="s">
        <v>71</v>
      </c>
    </row>
    <row r="290" spans="1:14" ht="13.5">
      <c r="A290" s="13" t="s">
        <v>3826</v>
      </c>
      <c r="B290" s="2">
        <v>1</v>
      </c>
      <c r="C290" s="3" t="s">
        <v>3835</v>
      </c>
      <c r="D290" s="3"/>
      <c r="E290" s="2">
        <v>160</v>
      </c>
      <c r="F290" s="2"/>
      <c r="G290" s="2"/>
      <c r="H290" s="2"/>
      <c r="I290" s="2">
        <v>210</v>
      </c>
      <c r="J290" s="2"/>
      <c r="K290" s="2"/>
      <c r="L290" s="17">
        <f>SUM(D290:K290)</f>
        <v>370</v>
      </c>
      <c r="M290" s="602">
        <f>SUM(L290)/39</f>
        <v>9.487179487179487</v>
      </c>
      <c r="N290" t="s">
        <v>3827</v>
      </c>
    </row>
    <row r="291" spans="1:13" ht="13.5">
      <c r="A291" s="13"/>
      <c r="B291" s="2">
        <v>2</v>
      </c>
      <c r="C291" s="2" t="s">
        <v>3834</v>
      </c>
      <c r="D291" s="2"/>
      <c r="E291" s="2">
        <v>350</v>
      </c>
      <c r="F291" s="2">
        <v>250</v>
      </c>
      <c r="G291" s="2"/>
      <c r="H291" s="2"/>
      <c r="I291" s="2"/>
      <c r="J291" s="2"/>
      <c r="K291" s="2">
        <v>25</v>
      </c>
      <c r="L291" s="17">
        <f>SUM(D291:K291)</f>
        <v>625</v>
      </c>
      <c r="M291" s="602">
        <f>SUM(L291)/39</f>
        <v>16.025641025641026</v>
      </c>
    </row>
    <row r="292" spans="1:13" ht="12.75" customHeight="1">
      <c r="A292" s="13"/>
      <c r="B292" s="2">
        <v>3</v>
      </c>
      <c r="C292" s="3" t="s">
        <v>3836</v>
      </c>
      <c r="D292" s="2"/>
      <c r="E292" s="2">
        <v>320</v>
      </c>
      <c r="F292" s="2">
        <v>230</v>
      </c>
      <c r="G292" s="2"/>
      <c r="H292" s="2"/>
      <c r="I292" s="2"/>
      <c r="J292" s="2"/>
      <c r="K292" s="2">
        <v>5</v>
      </c>
      <c r="L292" s="17">
        <f>SUM(D292:K292)</f>
        <v>555</v>
      </c>
      <c r="M292" s="602">
        <f>SUM(L292)/39</f>
        <v>14.23076923076923</v>
      </c>
    </row>
    <row r="293" spans="1:13" ht="13.5">
      <c r="A293" s="13"/>
      <c r="B293" s="2">
        <v>4</v>
      </c>
      <c r="C293" s="3"/>
      <c r="D293" s="2"/>
      <c r="E293" s="2">
        <v>510</v>
      </c>
      <c r="F293" s="2">
        <v>180</v>
      </c>
      <c r="G293" s="2"/>
      <c r="H293" s="2"/>
      <c r="I293" s="2"/>
      <c r="J293" s="2"/>
      <c r="K293" s="2"/>
      <c r="L293" s="17">
        <f>SUM(D293:K293)</f>
        <v>690</v>
      </c>
      <c r="M293" s="602">
        <f>SUM(L293)/39</f>
        <v>17.692307692307693</v>
      </c>
    </row>
    <row r="294" spans="1:13" ht="13.5">
      <c r="A294" s="13"/>
      <c r="B294" s="2">
        <v>5</v>
      </c>
      <c r="C294" s="3" t="s">
        <v>3871</v>
      </c>
      <c r="D294" s="3"/>
      <c r="E294" s="2">
        <v>625</v>
      </c>
      <c r="F294" s="2">
        <v>200</v>
      </c>
      <c r="G294" s="2"/>
      <c r="H294" s="2"/>
      <c r="I294" s="2"/>
      <c r="J294" s="2"/>
      <c r="K294" s="2"/>
      <c r="L294" s="17">
        <f>SUM(D294:K294)</f>
        <v>825</v>
      </c>
      <c r="M294" s="602">
        <f>SUM(L294)/39</f>
        <v>21.153846153846153</v>
      </c>
    </row>
    <row r="295" spans="1:13" ht="13.5">
      <c r="A295" s="13"/>
      <c r="B295" s="2">
        <v>6</v>
      </c>
      <c r="C295" s="3" t="s">
        <v>3891</v>
      </c>
      <c r="D295" s="3"/>
      <c r="E295" s="2">
        <v>310</v>
      </c>
      <c r="F295" s="2">
        <v>350</v>
      </c>
      <c r="G295" s="2"/>
      <c r="H295" s="2"/>
      <c r="I295" s="2"/>
      <c r="J295" s="2"/>
      <c r="K295" s="2">
        <v>15</v>
      </c>
      <c r="L295" s="17">
        <f>SUM(D295:K295)</f>
        <v>675</v>
      </c>
      <c r="M295" s="602">
        <f>SUM(L295)/39</f>
        <v>17.307692307692307</v>
      </c>
    </row>
    <row r="296" spans="1:13" ht="13.5">
      <c r="A296" s="13"/>
      <c r="B296" s="2">
        <v>7</v>
      </c>
      <c r="C296" s="3" t="s">
        <v>3892</v>
      </c>
      <c r="D296" s="3"/>
      <c r="E296" s="2">
        <v>525</v>
      </c>
      <c r="F296" s="2"/>
      <c r="G296" s="2"/>
      <c r="H296" s="2"/>
      <c r="I296" s="2"/>
      <c r="J296" s="2"/>
      <c r="K296" s="2">
        <v>70</v>
      </c>
      <c r="L296" s="17">
        <f>SUM(D296:K296)</f>
        <v>595</v>
      </c>
      <c r="M296" s="602">
        <f>SUM(L296)/39</f>
        <v>15.256410256410257</v>
      </c>
    </row>
    <row r="297" spans="1:15" ht="13.5">
      <c r="A297" s="13"/>
      <c r="B297" s="2">
        <v>8</v>
      </c>
      <c r="C297" s="3" t="s">
        <v>3899</v>
      </c>
      <c r="D297" s="3"/>
      <c r="E297" s="2">
        <v>380</v>
      </c>
      <c r="F297" s="2">
        <v>200</v>
      </c>
      <c r="G297" s="2"/>
      <c r="H297" s="2"/>
      <c r="I297" s="2"/>
      <c r="J297" s="2"/>
      <c r="K297" s="2">
        <v>160</v>
      </c>
      <c r="L297" s="17">
        <f>SUM(D297:K297)</f>
        <v>740</v>
      </c>
      <c r="M297" s="602">
        <f>SUM(L297)/39</f>
        <v>18.974358974358974</v>
      </c>
    </row>
    <row r="298" spans="1:13" ht="13.5">
      <c r="A298" s="13"/>
      <c r="B298" s="2">
        <v>9</v>
      </c>
      <c r="C298" s="3" t="s">
        <v>3908</v>
      </c>
      <c r="D298" s="3"/>
      <c r="E298" s="2">
        <v>810</v>
      </c>
      <c r="F298" s="2"/>
      <c r="G298" s="2">
        <v>107</v>
      </c>
      <c r="H298" s="2"/>
      <c r="I298" s="2"/>
      <c r="J298" s="2"/>
      <c r="K298" s="2"/>
      <c r="L298" s="17">
        <f>SUM(D298:K298)</f>
        <v>917</v>
      </c>
      <c r="M298" s="602">
        <f>SUM(L298)/39</f>
        <v>23.512820512820515</v>
      </c>
    </row>
    <row r="299" spans="1:13" ht="13.5">
      <c r="A299" s="13"/>
      <c r="B299" s="2">
        <v>9</v>
      </c>
      <c r="C299" s="3" t="s">
        <v>3910</v>
      </c>
      <c r="D299" s="3"/>
      <c r="E299" s="2">
        <v>28000</v>
      </c>
      <c r="F299" s="2">
        <v>25000</v>
      </c>
      <c r="G299" s="2"/>
      <c r="H299" s="2"/>
      <c r="I299" s="2"/>
      <c r="J299" s="2"/>
      <c r="K299" s="2">
        <v>800</v>
      </c>
      <c r="L299" s="17">
        <f>SUM(D299:K299)</f>
        <v>53800</v>
      </c>
      <c r="M299" s="602">
        <f>SUM(L299)/1900</f>
        <v>28.31578947368421</v>
      </c>
    </row>
    <row r="300" spans="1:13" ht="13.5">
      <c r="A300" s="13"/>
      <c r="B300" s="2">
        <v>10</v>
      </c>
      <c r="C300" s="3" t="s">
        <v>3919</v>
      </c>
      <c r="D300" s="3"/>
      <c r="E300" s="2">
        <v>35000</v>
      </c>
      <c r="F300" s="2">
        <v>25000</v>
      </c>
      <c r="G300" s="2"/>
      <c r="H300" s="2"/>
      <c r="I300" s="2"/>
      <c r="J300" s="2"/>
      <c r="K300" s="2">
        <v>1700</v>
      </c>
      <c r="L300" s="17">
        <f>SUM(D300:K300)</f>
        <v>61700</v>
      </c>
      <c r="M300" s="602">
        <f>SUM(L300)/1900</f>
        <v>32.473684210526315</v>
      </c>
    </row>
    <row r="301" spans="1:13" ht="13.5">
      <c r="A301" s="13"/>
      <c r="B301" s="2">
        <v>11</v>
      </c>
      <c r="C301" s="3" t="s">
        <v>3931</v>
      </c>
      <c r="D301" s="3">
        <v>45300</v>
      </c>
      <c r="E301" s="2">
        <v>3500</v>
      </c>
      <c r="F301" s="2"/>
      <c r="G301" s="2"/>
      <c r="H301" s="2"/>
      <c r="I301" s="2"/>
      <c r="J301" s="2"/>
      <c r="K301" s="2"/>
      <c r="L301" s="17">
        <f>SUM(D301:K301)</f>
        <v>48800</v>
      </c>
      <c r="M301" s="602">
        <f>SUM(L301)/1900</f>
        <v>25.68421052631579</v>
      </c>
    </row>
    <row r="302" spans="1:14" ht="13.5">
      <c r="A302" s="13"/>
      <c r="B302" s="2">
        <v>12</v>
      </c>
      <c r="C302" s="3" t="s">
        <v>3952</v>
      </c>
      <c r="D302" s="3">
        <v>18000</v>
      </c>
      <c r="E302" s="2">
        <v>3000</v>
      </c>
      <c r="F302" s="2"/>
      <c r="G302" s="2"/>
      <c r="H302" s="2"/>
      <c r="I302" s="2"/>
      <c r="J302" s="2"/>
      <c r="K302" s="2"/>
      <c r="L302" s="17">
        <f>SUM(D302:K302)</f>
        <v>21000</v>
      </c>
      <c r="M302" s="602">
        <f>SUM(L302)/1900</f>
        <v>11.052631578947368</v>
      </c>
    </row>
    <row r="303" spans="1:13" s="302" customFormat="1" ht="13.5">
      <c r="A303" s="592"/>
      <c r="B303" s="593"/>
      <c r="C303" s="593"/>
      <c r="D303" s="593"/>
      <c r="E303" s="593">
        <v>172.2</v>
      </c>
      <c r="F303" s="593">
        <v>62.24</v>
      </c>
      <c r="G303" s="593">
        <f>SUM(G290:G298)/39</f>
        <v>2.7435897435897436</v>
      </c>
      <c r="H303" s="593">
        <f>SUM(H290:H298)/39</f>
        <v>0</v>
      </c>
      <c r="I303" s="593">
        <f>SUM(I290:I298)/39</f>
        <v>5.384615384615385</v>
      </c>
      <c r="J303" s="593">
        <f>SUM(J290:J298)/39</f>
        <v>0</v>
      </c>
      <c r="K303" s="593">
        <v>8.6</v>
      </c>
      <c r="L303" s="593">
        <f>SUM(E303:K303)</f>
        <v>251.16820512820513</v>
      </c>
      <c r="M303" s="600">
        <f>SUM(M290:M302)</f>
        <v>251.16734143049936</v>
      </c>
    </row>
    <row r="304" ht="13.5"/>
    <row r="305" spans="1:13" ht="12.75">
      <c r="A305" s="166" t="s">
        <v>690</v>
      </c>
      <c r="B305" s="135" t="s">
        <v>45</v>
      </c>
      <c r="C305" s="135"/>
      <c r="D305" s="167"/>
      <c r="E305" s="135" t="s">
        <v>47</v>
      </c>
      <c r="F305" s="167" t="s">
        <v>48</v>
      </c>
      <c r="G305" s="135" t="s">
        <v>151</v>
      </c>
      <c r="H305" s="135" t="s">
        <v>152</v>
      </c>
      <c r="I305" s="167" t="s">
        <v>51</v>
      </c>
      <c r="J305" s="135" t="s">
        <v>153</v>
      </c>
      <c r="K305" s="135" t="s">
        <v>54</v>
      </c>
      <c r="L305" s="136"/>
      <c r="M305" s="175" t="s">
        <v>71</v>
      </c>
    </row>
    <row r="306" spans="1:13" ht="13.5">
      <c r="A306" s="293" t="s">
        <v>689</v>
      </c>
      <c r="B306" s="294"/>
      <c r="C306" s="294"/>
      <c r="D306" s="295"/>
      <c r="E306" s="806">
        <f>SUM(E12,E27,E42,E53,E62,E82,E93,E117,E143,E155,E188,E210,E223,E238,E244,E271,E285,E255,E303)</f>
        <v>5767.537203298686</v>
      </c>
      <c r="F306" s="806">
        <f>SUM(F12,F27,F42,F53,F62,F82,F93,F117,F143,F155,F188,F210,F255,F285,F223,F238,F244,F271,F303)</f>
        <v>665.2423034394326</v>
      </c>
      <c r="G306" s="806">
        <f>SUM(G12,G42,G53,G62,G82,G93,G117,G143,G155,G188,G210,G223,G238,G244,G271,G303,G285,G255)</f>
        <v>103.1437935603846</v>
      </c>
      <c r="H306" s="806">
        <f>SUM(H12,H27,H42,H53,H62,H82,H93,H117,H143,H155,H188,H210,H223,H238,H244,H271,H303,H285,H255)</f>
        <v>1623.7550811793785</v>
      </c>
      <c r="I306" s="806">
        <f>SUM(I12,I27,I42,I53,I62,I82,I93,I117,I143,I155,I188,I210,I223,I238,I244,I271,I303,I285,I255)</f>
        <v>2321.6082732427344</v>
      </c>
      <c r="J306" s="806">
        <f>SUM(J12,G27,J42,J53,J62,J82,J93,J117,J143,J155,J188,J210,J223,J238,J244,J271,J303,J285,J255)</f>
        <v>669.5863398762511</v>
      </c>
      <c r="K306" s="806">
        <f>SUM(K12,K27,K42,K53,K62,K82,K93,K117,K143,K155,K188,K210,K223,K238,K244,K271,K303,K285,K255)</f>
        <v>719.8195535185778</v>
      </c>
      <c r="L306" s="806">
        <f>SUM(E306:K306)</f>
        <v>11870.692548115443</v>
      </c>
      <c r="M306" s="808">
        <f>SUM(M12,M27,M42,M53,M62,M82,M93,M117,M143,M155,M188,M210,M223,M238,M244,M271,M303,M285,M255)</f>
        <v>11871.03160405244</v>
      </c>
    </row>
    <row r="307" spans="3:13" s="302" customFormat="1" ht="13.5">
      <c r="C307"/>
      <c r="D307"/>
      <c r="E307"/>
      <c r="F307"/>
      <c r="G307"/>
      <c r="H307"/>
      <c r="I307"/>
      <c r="J307"/>
      <c r="K307"/>
      <c r="L307"/>
      <c r="M307"/>
    </row>
    <row r="308" ht="13.5"/>
    <row r="309" ht="13.5"/>
    <row r="310" ht="13.5"/>
    <row r="311" spans="1:4" ht="12.75">
      <c r="C311" t="s">
        <v>850</v>
      </c>
      <c r="D311" s="306">
        <f>SUM(D312:D345)</f>
        <v>556</v>
      </c>
    </row>
    <row r="312" spans="3:4" ht="13.5">
      <c r="C312" t="s">
        <v>851</v>
      </c>
      <c r="D312" s="302">
        <v>172</v>
      </c>
    </row>
    <row r="313" spans="3:4" ht="14.25">
      <c r="C313" t="s">
        <v>852</v>
      </c>
      <c r="D313" s="302">
        <v>9</v>
      </c>
    </row>
    <row r="314" spans="3:4" ht="14.25">
      <c r="C314" t="s">
        <v>853</v>
      </c>
      <c r="D314" s="302">
        <v>2</v>
      </c>
    </row>
    <row r="315" spans="3:4" ht="14.25">
      <c r="C315" t="s">
        <v>854</v>
      </c>
      <c r="D315" s="302">
        <v>30</v>
      </c>
    </row>
    <row r="316" spans="3:4" ht="13.5">
      <c r="C316" t="s">
        <v>855</v>
      </c>
      <c r="D316" s="302">
        <v>24</v>
      </c>
    </row>
    <row r="317" spans="3:4" ht="14.25">
      <c r="C317" t="s">
        <v>856</v>
      </c>
      <c r="D317" s="302">
        <v>6</v>
      </c>
    </row>
    <row r="318" spans="3:4" ht="14.25">
      <c r="C318" t="s">
        <v>891</v>
      </c>
      <c r="D318" s="302">
        <v>3</v>
      </c>
    </row>
    <row r="319" spans="3:4" ht="14.25">
      <c r="C319" t="s">
        <v>1581</v>
      </c>
      <c r="D319" s="302">
        <v>7</v>
      </c>
    </row>
    <row r="320" spans="3:4" ht="13.5">
      <c r="C320" t="s">
        <v>1151</v>
      </c>
      <c r="D320" s="302">
        <v>4</v>
      </c>
    </row>
    <row r="321" spans="3:4" ht="13.5">
      <c r="C321" t="s">
        <v>1153</v>
      </c>
      <c r="D321" s="302">
        <v>73</v>
      </c>
    </row>
    <row r="322" spans="3:4" ht="13.5">
      <c r="C322" t="s">
        <v>1154</v>
      </c>
      <c r="D322" s="302">
        <v>18</v>
      </c>
    </row>
    <row r="323" spans="3:4" ht="14.25">
      <c r="C323" t="s">
        <v>1201</v>
      </c>
      <c r="D323" s="302">
        <v>13</v>
      </c>
    </row>
    <row r="324" spans="3:4" ht="13.5">
      <c r="C324" t="s">
        <v>1397</v>
      </c>
      <c r="D324" s="302">
        <v>4</v>
      </c>
    </row>
    <row r="325" spans="3:4" ht="13.5">
      <c r="C325" t="s">
        <v>1398</v>
      </c>
      <c r="D325" s="302">
        <v>4</v>
      </c>
    </row>
    <row r="326" spans="3:4" ht="13.5">
      <c r="C326" t="s">
        <v>1481</v>
      </c>
      <c r="D326" s="302">
        <v>14</v>
      </c>
    </row>
    <row r="327" spans="3:7" ht="13.5">
      <c r="C327" t="s">
        <v>1495</v>
      </c>
      <c r="D327" s="302">
        <v>27</v>
      </c>
    </row>
    <row r="328" spans="3:4" ht="13.5">
      <c r="C328" t="s">
        <v>1959</v>
      </c>
      <c r="D328" s="302">
        <v>67</v>
      </c>
    </row>
    <row r="329" spans="3:4" ht="13.5">
      <c r="C329" t="s">
        <v>2875</v>
      </c>
      <c r="D329" s="302">
        <v>5</v>
      </c>
    </row>
    <row r="330" spans="3:4" ht="13.5">
      <c r="C330" t="s">
        <v>3223</v>
      </c>
      <c r="D330" s="302">
        <v>1</v>
      </c>
    </row>
    <row r="331" spans="3:4" ht="13.5">
      <c r="C331" t="s">
        <v>3224</v>
      </c>
      <c r="D331" s="302">
        <v>7</v>
      </c>
    </row>
    <row r="332" spans="3:4" ht="13.5">
      <c r="C332" t="s">
        <v>3225</v>
      </c>
      <c r="D332" s="302">
        <v>3</v>
      </c>
    </row>
    <row r="333" spans="3:4" ht="13.5">
      <c r="C333" t="s">
        <v>3226</v>
      </c>
      <c r="D333" s="302">
        <v>30</v>
      </c>
    </row>
    <row r="334" spans="3:4" ht="13.5">
      <c r="C334" t="s">
        <v>3317</v>
      </c>
      <c r="D334" s="302">
        <v>5</v>
      </c>
    </row>
    <row r="335" spans="3:4" ht="13.5">
      <c r="C335" t="s">
        <v>3464</v>
      </c>
      <c r="D335">
        <v>22</v>
      </c>
    </row>
    <row r="336" spans="3:4" ht="13.5">
      <c r="C336" t="s">
        <v>3772</v>
      </c>
      <c r="D336">
        <v>2</v>
      </c>
    </row>
    <row r="337" spans="3:4" ht="13.5">
      <c r="C337" t="s">
        <v>3773</v>
      </c>
      <c r="D337">
        <v>3</v>
      </c>
    </row>
    <row r="338" spans="3:4" ht="13.5">
      <c r="C338" t="s">
        <v>3774</v>
      </c>
      <c r="D338">
        <v>1</v>
      </c>
    </row>
  </sheetData>
  <printOptions/>
  <pageMargins left="0.75" right="0.75" top="1" bottom="1" header="0.5118055555555556" footer="0.5118055555555556"/>
  <pageSetup errors="NA" firstPageNumber="1" useFirstPageNumber="1"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3:F39"/>
  <sheetViews>
    <sheetView zoomScaleSheetLayoutView="100" workbookViewId="0" topLeftCell="C29">
      <selection activeCell="G39" sqref="G39"/>
    </sheetView>
  </sheetViews>
  <sheetFormatPr defaultColWidth="9.140625" defaultRowHeight="12.75"/>
  <cols>
    <col min="1" max="1" width="11.140625" style="0" customWidth="1"/>
    <col min="2" max="5" width="8.8515625" style="0" bestFit="1" customWidth="1"/>
    <col min="6" max="6" width="13.8515625" style="108" customWidth="1"/>
  </cols>
  <sheetData>
    <row r="3" spans="1:6" ht="12.75">
      <c r="A3" s="134" t="s">
        <v>250</v>
      </c>
      <c r="B3" s="135" t="s">
        <v>253</v>
      </c>
      <c r="C3" s="135" t="s">
        <v>254</v>
      </c>
      <c r="D3" s="135" t="s">
        <v>255</v>
      </c>
      <c r="E3" s="135" t="s">
        <v>256</v>
      </c>
      <c r="F3" s="157" t="s">
        <v>55</v>
      </c>
    </row>
    <row r="4" spans="1:6" ht="12.75">
      <c r="A4" s="19" t="s">
        <v>251</v>
      </c>
      <c r="B4" s="2">
        <v>31.12</v>
      </c>
      <c r="C4" s="7">
        <v>0.5833333333333334</v>
      </c>
      <c r="D4" s="2">
        <v>10.01</v>
      </c>
      <c r="E4" s="7">
        <v>0.8125</v>
      </c>
      <c r="F4" s="158" t="s">
        <v>257</v>
      </c>
    </row>
    <row r="5" spans="1:6" ht="12.75">
      <c r="A5" s="19" t="s">
        <v>252</v>
      </c>
      <c r="B5" s="2">
        <v>10.01</v>
      </c>
      <c r="C5" s="7">
        <v>0.8125</v>
      </c>
      <c r="D5" s="2">
        <v>16.01</v>
      </c>
      <c r="E5" s="7">
        <v>0.7708333333333334</v>
      </c>
      <c r="F5" s="158" t="s">
        <v>258</v>
      </c>
    </row>
    <row r="6" spans="1:6" ht="12.75">
      <c r="A6" s="19" t="s">
        <v>259</v>
      </c>
      <c r="B6" s="2">
        <v>16.01</v>
      </c>
      <c r="C6" s="7">
        <v>0.7708333333333334</v>
      </c>
      <c r="D6" s="2">
        <v>20.01</v>
      </c>
      <c r="E6" s="7">
        <v>0.5625</v>
      </c>
      <c r="F6" s="158" t="s">
        <v>260</v>
      </c>
    </row>
    <row r="7" spans="1:6" ht="12.75">
      <c r="A7" s="153" t="s">
        <v>261</v>
      </c>
      <c r="B7" s="154" t="s">
        <v>262</v>
      </c>
      <c r="C7" s="154"/>
      <c r="D7" s="154" t="s">
        <v>263</v>
      </c>
      <c r="E7" s="154"/>
      <c r="F7" s="155" t="s">
        <v>271</v>
      </c>
    </row>
    <row r="11" spans="1:6" ht="12.75">
      <c r="A11" s="134" t="s">
        <v>264</v>
      </c>
      <c r="B11" s="135" t="s">
        <v>253</v>
      </c>
      <c r="C11" s="135" t="s">
        <v>254</v>
      </c>
      <c r="D11" s="135" t="s">
        <v>255</v>
      </c>
      <c r="E11" s="135" t="s">
        <v>256</v>
      </c>
      <c r="F11" s="157" t="s">
        <v>55</v>
      </c>
    </row>
    <row r="12" spans="1:6" ht="12.75">
      <c r="A12" s="19" t="s">
        <v>251</v>
      </c>
      <c r="B12" s="2">
        <v>20.01</v>
      </c>
      <c r="C12" s="7">
        <v>0.5625</v>
      </c>
      <c r="D12" s="2">
        <v>12.02</v>
      </c>
      <c r="E12" s="7">
        <v>0.6666666666666666</v>
      </c>
      <c r="F12" s="158" t="s">
        <v>268</v>
      </c>
    </row>
    <row r="13" spans="1:6" ht="12.75">
      <c r="A13" s="19" t="s">
        <v>252</v>
      </c>
      <c r="B13" s="2">
        <v>12.02</v>
      </c>
      <c r="C13" s="7">
        <v>0.6666666666666666</v>
      </c>
      <c r="D13" s="2">
        <v>27.02</v>
      </c>
      <c r="E13" s="7">
        <v>0.4166666666666667</v>
      </c>
      <c r="F13" s="158" t="s">
        <v>506</v>
      </c>
    </row>
    <row r="14" spans="1:6" ht="12.75">
      <c r="A14" s="19" t="s">
        <v>259</v>
      </c>
      <c r="B14" s="2">
        <v>27.02</v>
      </c>
      <c r="C14" s="7">
        <v>0.4166666666666667</v>
      </c>
      <c r="D14" s="2">
        <v>2.03</v>
      </c>
      <c r="E14" s="7">
        <v>0.7708333333333334</v>
      </c>
      <c r="F14" s="158" t="s">
        <v>553</v>
      </c>
    </row>
    <row r="15" spans="1:6" ht="12.75">
      <c r="A15" s="19" t="s">
        <v>551</v>
      </c>
      <c r="B15" s="2">
        <v>2.03</v>
      </c>
      <c r="C15" s="7">
        <v>0.7708333333333334</v>
      </c>
      <c r="D15" s="2">
        <v>3.03</v>
      </c>
      <c r="E15" s="7">
        <v>0.35416666666666663</v>
      </c>
      <c r="F15" s="158" t="s">
        <v>564</v>
      </c>
    </row>
    <row r="16" spans="1:6" ht="13.5">
      <c r="A16" s="19" t="s">
        <v>552</v>
      </c>
      <c r="B16" s="2">
        <v>3.03</v>
      </c>
      <c r="C16" s="7">
        <v>0.35416666666666663</v>
      </c>
      <c r="D16" s="2">
        <v>12.04</v>
      </c>
      <c r="E16" s="368">
        <v>0.47916666666666663</v>
      </c>
      <c r="F16" s="158" t="s">
        <v>1215</v>
      </c>
    </row>
    <row r="17" spans="1:6" ht="13.5">
      <c r="A17" s="19" t="s">
        <v>1203</v>
      </c>
      <c r="B17" s="2">
        <v>12.04</v>
      </c>
      <c r="C17" s="369">
        <v>0.47916666666666663</v>
      </c>
      <c r="D17" s="2">
        <v>24.04</v>
      </c>
      <c r="E17" s="370">
        <v>0.7708333333333334</v>
      </c>
      <c r="F17" s="158" t="s">
        <v>1423</v>
      </c>
    </row>
    <row r="18" spans="1:6" ht="22.5">
      <c r="A18" s="19" t="s">
        <v>1424</v>
      </c>
      <c r="B18" s="2">
        <v>24.04</v>
      </c>
      <c r="C18" s="371">
        <v>0.7708333333333334</v>
      </c>
      <c r="D18" s="2">
        <v>6.06</v>
      </c>
      <c r="E18" s="604">
        <v>0.5833333333333334</v>
      </c>
      <c r="F18" s="605" t="s">
        <v>2008</v>
      </c>
    </row>
    <row r="19" spans="1:6" ht="13.5">
      <c r="A19" s="19" t="s">
        <v>1995</v>
      </c>
      <c r="B19" s="2">
        <v>6.06</v>
      </c>
      <c r="C19" s="371">
        <v>0.5833333333333334</v>
      </c>
      <c r="D19" s="2">
        <v>12.07</v>
      </c>
      <c r="E19" s="707">
        <v>0.7083333333333334</v>
      </c>
      <c r="F19" s="158" t="s">
        <v>2478</v>
      </c>
    </row>
    <row r="20" spans="1:6" ht="13.5">
      <c r="A20" s="19" t="s">
        <v>2456</v>
      </c>
      <c r="B20" s="2">
        <v>12.07</v>
      </c>
      <c r="C20" s="371">
        <v>0.6666666666666666</v>
      </c>
      <c r="D20" s="2">
        <v>14.07</v>
      </c>
      <c r="E20" s="709">
        <v>0.4166666666666667</v>
      </c>
      <c r="F20" s="158" t="s">
        <v>2507</v>
      </c>
    </row>
    <row r="21" spans="1:6" ht="22.5">
      <c r="A21" s="19" t="s">
        <v>2457</v>
      </c>
      <c r="B21" s="2">
        <v>14.07</v>
      </c>
      <c r="C21" s="371">
        <v>0.4583333333333333</v>
      </c>
      <c r="D21" s="2">
        <v>6.09</v>
      </c>
      <c r="E21" s="732">
        <v>0.3958333333333333</v>
      </c>
      <c r="F21" s="605" t="s">
        <v>3141</v>
      </c>
    </row>
    <row r="22" spans="1:6" ht="13.5">
      <c r="A22" s="19" t="s">
        <v>2458</v>
      </c>
      <c r="B22" s="2">
        <v>6.09</v>
      </c>
      <c r="C22" s="371">
        <v>0.3958333333333333</v>
      </c>
      <c r="D22" s="776">
        <v>2.1</v>
      </c>
      <c r="E22" s="777">
        <v>0.7291666666666667</v>
      </c>
      <c r="F22" s="158" t="s">
        <v>3499</v>
      </c>
    </row>
    <row r="23" spans="1:6" ht="13.5">
      <c r="A23" s="19" t="s">
        <v>2459</v>
      </c>
      <c r="B23" s="776">
        <v>2.1</v>
      </c>
      <c r="C23" s="371">
        <v>0.7291666666666667</v>
      </c>
      <c r="D23" s="2">
        <v>6.11</v>
      </c>
      <c r="E23" s="870">
        <v>0.6458333333333334</v>
      </c>
      <c r="F23" s="158" t="s">
        <v>3914</v>
      </c>
    </row>
    <row r="24" spans="1:6" ht="13.5">
      <c r="A24" s="19" t="s">
        <v>2460</v>
      </c>
      <c r="B24" s="2">
        <v>6.11</v>
      </c>
      <c r="C24" s="371">
        <v>0.625</v>
      </c>
      <c r="D24" s="2">
        <v>10.11</v>
      </c>
      <c r="E24" s="871">
        <v>0.6666666666666666</v>
      </c>
      <c r="F24" s="158" t="s">
        <v>3953</v>
      </c>
    </row>
    <row r="25" spans="1:6" ht="14.25">
      <c r="A25" s="19" t="s">
        <v>3912</v>
      </c>
      <c r="B25" s="2"/>
      <c r="C25" s="371"/>
      <c r="D25" s="2"/>
      <c r="E25" s="2"/>
      <c r="F25" s="158"/>
    </row>
    <row r="26" spans="1:6" ht="13.5">
      <c r="A26" s="19" t="s">
        <v>3913</v>
      </c>
      <c r="B26" s="2">
        <v>10.11</v>
      </c>
      <c r="C26" s="872">
        <v>0.6666666666666666</v>
      </c>
      <c r="D26" s="2">
        <v>14.11</v>
      </c>
      <c r="E26" s="875">
        <v>0.625</v>
      </c>
      <c r="F26" s="158" t="s">
        <v>3961</v>
      </c>
    </row>
    <row r="27" spans="1:6" ht="12.75">
      <c r="A27" s="55"/>
      <c r="B27" s="15"/>
      <c r="C27" s="15"/>
      <c r="D27" s="15"/>
      <c r="E27" s="15"/>
      <c r="F27" s="698"/>
    </row>
    <row r="28" spans="1:6" ht="14.25">
      <c r="A28" s="408" t="s">
        <v>265</v>
      </c>
      <c r="B28" s="697" t="s">
        <v>269</v>
      </c>
      <c r="C28" s="409" t="s">
        <v>270</v>
      </c>
      <c r="D28" s="580"/>
      <c r="E28" s="25" t="s">
        <v>2444</v>
      </c>
      <c r="F28" s="706" t="s">
        <v>2445</v>
      </c>
    </row>
    <row r="29" spans="1:6" ht="14.25">
      <c r="A29" s="702" t="s">
        <v>266</v>
      </c>
      <c r="B29" s="700">
        <v>109</v>
      </c>
      <c r="C29" s="700">
        <v>8.5</v>
      </c>
      <c r="D29" s="10" t="s">
        <v>2442</v>
      </c>
      <c r="E29" s="10"/>
      <c r="F29" s="705" t="s">
        <v>2443</v>
      </c>
    </row>
    <row r="30" spans="1:6" ht="14.25">
      <c r="A30" s="160" t="s">
        <v>267</v>
      </c>
      <c r="B30" s="161">
        <v>27</v>
      </c>
      <c r="C30" s="161">
        <v>15</v>
      </c>
      <c r="D30" s="2" t="s">
        <v>2446</v>
      </c>
      <c r="E30" s="2"/>
      <c r="F30" s="158" t="s">
        <v>2447</v>
      </c>
    </row>
    <row r="31" spans="1:6" ht="14.25">
      <c r="A31" s="160" t="s">
        <v>2450</v>
      </c>
      <c r="B31" s="161">
        <v>90</v>
      </c>
      <c r="C31" s="161">
        <v>1.5</v>
      </c>
      <c r="D31" s="2"/>
      <c r="E31" s="2"/>
      <c r="F31" s="158" t="s">
        <v>3142</v>
      </c>
    </row>
    <row r="32" spans="1:6" ht="14.25">
      <c r="A32" s="160" t="s">
        <v>2451</v>
      </c>
      <c r="B32" s="161">
        <v>1</v>
      </c>
      <c r="C32" s="161">
        <v>18</v>
      </c>
      <c r="D32" s="2"/>
      <c r="E32" s="2"/>
      <c r="F32" s="158" t="s">
        <v>2508</v>
      </c>
    </row>
    <row r="33" spans="1:6" ht="14.25">
      <c r="A33" s="160" t="s">
        <v>2452</v>
      </c>
      <c r="B33" s="161">
        <v>26</v>
      </c>
      <c r="C33" s="161">
        <v>8</v>
      </c>
      <c r="D33" s="2"/>
      <c r="E33" s="2"/>
      <c r="F33" s="158" t="s">
        <v>3501</v>
      </c>
    </row>
    <row r="34" spans="1:6" ht="14.25">
      <c r="A34" s="160" t="s">
        <v>2453</v>
      </c>
      <c r="B34" s="161">
        <v>34</v>
      </c>
      <c r="C34" s="161">
        <v>22</v>
      </c>
      <c r="D34" s="2"/>
      <c r="E34" s="2"/>
      <c r="F34" s="158" t="s">
        <v>3914</v>
      </c>
    </row>
    <row r="35" spans="1:6" ht="14.25">
      <c r="A35" s="153" t="s">
        <v>2455</v>
      </c>
      <c r="B35" s="154">
        <v>4</v>
      </c>
      <c r="C35" s="154">
        <v>1</v>
      </c>
      <c r="D35" s="11" t="s">
        <v>3962</v>
      </c>
      <c r="E35" s="11"/>
      <c r="F35" s="104" t="s">
        <v>3963</v>
      </c>
    </row>
    <row r="38" spans="1:6" ht="14.25">
      <c r="A38" t="s">
        <v>3964</v>
      </c>
      <c r="B38" t="s">
        <v>3968</v>
      </c>
      <c r="C38" t="s">
        <v>3970</v>
      </c>
      <c r="F38" s="108" t="s">
        <v>3971</v>
      </c>
    </row>
    <row r="39" spans="1:6" ht="14.25">
      <c r="A39" t="s">
        <v>3965</v>
      </c>
      <c r="B39" t="s">
        <v>3969</v>
      </c>
      <c r="F39" s="108" t="s">
        <v>3972</v>
      </c>
    </row>
  </sheetData>
  <printOptions/>
  <pageMargins left="0.75" right="0.75" top="1" bottom="1" header="0.5118055555555556" footer="0.5118055555555556"/>
  <pageSetup errors="NA" firstPageNumber="1" useFirstPageNumber="1"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chenchaozhuang</dc:creator>
  <cp:keywords/>
  <dc:description/>
  <cp:lastModifiedBy>WinuE</cp:lastModifiedBy>
  <dcterms:created xsi:type="dcterms:W3CDTF">2011-11-10T09:56:17Z</dcterms:created>
  <dcterms:modified xsi:type="dcterms:W3CDTF">2013-03-05T23:50:08Z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ies>
</file>